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2_ASSGTS_AND_PROJECTS\a_huer_portfolio_projects\1_lpage_and_innopage_08jan2014\projects_index\project_notes\"/>
    </mc:Choice>
  </mc:AlternateContent>
  <workbookProtection workbookAlgorithmName="SHA-512" workbookHashValue="IbSQ32vACAADOpvch/5+LY5ggI8b4JR+g31pvZXu3OfsDcHXs/Z3KHxQosL696hxfgZNe1om36yjiXPc3Y3cEA==" workbookSaltValue="HCkgfuHIWS58Y6bP8hGYQw==" workbookSpinCount="100000" lockStructure="1"/>
  <bookViews>
    <workbookView xWindow="120" yWindow="45" windowWidth="19035" windowHeight="7680" tabRatio="646"/>
  </bookViews>
  <sheets>
    <sheet name="Data Tool Builder" sheetId="9" r:id="rId1"/>
    <sheet name="Wells" sheetId="5" r:id="rId2"/>
    <sheet name="County Production" sheetId="7" r:id="rId3"/>
    <sheet name="Truck Timeload" sheetId="6" r:id="rId4"/>
    <sheet name="ND_FlareGas Distilling Estimate" sheetId="1" r:id="rId5"/>
    <sheet name="Natural Gas Life Vol" sheetId="3" r:id="rId6"/>
    <sheet name="ND Tax Distilling Regime" sheetId="2" r:id="rId7"/>
    <sheet name="Data Sources" sheetId="4" r:id="rId8"/>
  </sheets>
  <definedNames>
    <definedName name="webProfileURL" localSheetId="0">'Data Tool Builder'!$D$18</definedName>
  </definedNames>
  <calcPr calcId="152511"/>
</workbook>
</file>

<file path=xl/calcChain.xml><?xml version="1.0" encoding="utf-8"?>
<calcChain xmlns="http://schemas.openxmlformats.org/spreadsheetml/2006/main">
  <c r="C24" i="3" l="1"/>
  <c r="C25" i="3"/>
  <c r="C26" i="3"/>
  <c r="E35" i="6" l="1"/>
  <c r="B35" i="6"/>
  <c r="E18" i="6"/>
  <c r="B18" i="6"/>
  <c r="O70" i="1"/>
  <c r="O71" i="1" s="1"/>
  <c r="T73" i="1"/>
  <c r="T74" i="1"/>
  <c r="T75" i="1"/>
  <c r="T72" i="1"/>
  <c r="J71" i="1"/>
  <c r="D26" i="1"/>
  <c r="D28" i="1"/>
  <c r="C14" i="3"/>
  <c r="C15" i="3"/>
  <c r="C16" i="3"/>
  <c r="C17" i="3"/>
  <c r="C18" i="3"/>
  <c r="C19" i="3"/>
  <c r="C20" i="3"/>
  <c r="C21" i="3"/>
  <c r="C22" i="3"/>
  <c r="C23" i="3"/>
  <c r="C27" i="3"/>
  <c r="C28" i="3"/>
  <c r="C29" i="3"/>
  <c r="C30" i="3"/>
  <c r="C31" i="3"/>
  <c r="C32" i="3"/>
  <c r="C33" i="3"/>
  <c r="C34" i="3"/>
  <c r="C35" i="3"/>
  <c r="C36" i="3"/>
  <c r="C13" i="3"/>
  <c r="G42" i="1"/>
  <c r="D51" i="1"/>
  <c r="D60" i="1" s="1"/>
  <c r="F51" i="1"/>
  <c r="F60" i="1" s="1"/>
  <c r="H60" i="1" s="1"/>
  <c r="H74" i="1" s="1"/>
  <c r="H80" i="1" s="1"/>
  <c r="I80" i="1" s="1"/>
  <c r="F52" i="1"/>
  <c r="F61" i="1" s="1"/>
  <c r="H61" i="1" s="1"/>
  <c r="H75" i="1" s="1"/>
  <c r="I75" i="1" s="1"/>
  <c r="J75" i="1" s="1"/>
  <c r="K75" i="1" s="1"/>
  <c r="S75" i="1" s="1"/>
  <c r="F50" i="1"/>
  <c r="F59" i="1" s="1"/>
  <c r="H59" i="1" s="1"/>
  <c r="H73" i="1" s="1"/>
  <c r="D50" i="1"/>
  <c r="D59" i="1" s="1"/>
  <c r="G32" i="1"/>
  <c r="G31" i="1"/>
  <c r="G50" i="1" s="1"/>
  <c r="F21" i="1"/>
  <c r="F28" i="1" s="1"/>
  <c r="F48" i="1" s="1"/>
  <c r="G48" i="1" s="1"/>
  <c r="E26" i="1"/>
  <c r="E31" i="1" s="1"/>
  <c r="E32" i="1" s="1"/>
  <c r="E33" i="1" s="1"/>
  <c r="E52" i="1" s="1"/>
  <c r="E61" i="1" s="1"/>
  <c r="E5" i="1"/>
  <c r="E6" i="1" s="1"/>
  <c r="T76" i="1" l="1"/>
  <c r="T80" i="1" s="1"/>
  <c r="T81" i="1" s="1"/>
  <c r="O75" i="1"/>
  <c r="O81" i="1" s="1"/>
  <c r="I59" i="1"/>
  <c r="I73" i="1"/>
  <c r="H79" i="1"/>
  <c r="I79" i="1" s="1"/>
  <c r="H81" i="1"/>
  <c r="I81" i="1" s="1"/>
  <c r="I74" i="1"/>
  <c r="I60" i="1"/>
  <c r="G44" i="1"/>
  <c r="G43" i="1"/>
  <c r="E51" i="1"/>
  <c r="E60" i="1" s="1"/>
  <c r="E50" i="1"/>
  <c r="E59" i="1" s="1"/>
  <c r="G51" i="1"/>
  <c r="G60" i="1" s="1"/>
  <c r="G59" i="1"/>
  <c r="D33" i="1"/>
  <c r="D52" i="1" s="1"/>
  <c r="D61" i="1" s="1"/>
  <c r="I61" i="1" s="1"/>
  <c r="G33" i="1"/>
  <c r="J74" i="1" l="1"/>
  <c r="K74" i="1" s="1"/>
  <c r="S74" i="1" s="1"/>
  <c r="O74" i="1"/>
  <c r="O80" i="1" s="1"/>
  <c r="J73" i="1"/>
  <c r="K73" i="1" s="1"/>
  <c r="S73" i="1" s="1"/>
  <c r="O73" i="1"/>
  <c r="O79" i="1" s="1"/>
  <c r="G28" i="1"/>
  <c r="G52" i="1"/>
  <c r="G61" i="1" s="1"/>
  <c r="G34" i="1" l="1"/>
  <c r="G57" i="1"/>
  <c r="F57" i="1" l="1"/>
  <c r="H57" i="1" l="1"/>
  <c r="H72" i="1" s="1"/>
  <c r="I57" i="1" l="1"/>
  <c r="I62" i="1" s="1"/>
  <c r="H78" i="1"/>
  <c r="I78" i="1" s="1"/>
  <c r="I72" i="1"/>
  <c r="J72" i="1" l="1"/>
  <c r="K72" i="1" s="1"/>
  <c r="S72" i="1" s="1"/>
  <c r="S76" i="1" s="1"/>
  <c r="O72" i="1"/>
  <c r="O78" i="1" l="1"/>
  <c r="O82" i="1" s="1"/>
  <c r="S82" i="1" s="1"/>
  <c r="S80" i="1" s="1"/>
  <c r="S81" i="1" s="1"/>
  <c r="O76" i="1"/>
</calcChain>
</file>

<file path=xl/sharedStrings.xml><?xml version="1.0" encoding="utf-8"?>
<sst xmlns="http://schemas.openxmlformats.org/spreadsheetml/2006/main" count="604" uniqueCount="423">
  <si>
    <t>CY2007</t>
  </si>
  <si>
    <t>https://www.dmr.nd.gov/ndgs/newsletter/winter09/PDF/So%20why_gas%20flares.pdf</t>
  </si>
  <si>
    <t>AG%</t>
  </si>
  <si>
    <t>Production of Natural Gas</t>
  </si>
  <si>
    <t>Assoc Gas as % of Natural Gas</t>
  </si>
  <si>
    <t>Gross AG</t>
  </si>
  <si>
    <t>FG%</t>
  </si>
  <si>
    <t>m3</t>
  </si>
  <si>
    <t>NDCC 38-08-04</t>
  </si>
  <si>
    <t>MER</t>
  </si>
  <si>
    <t>Max</t>
  </si>
  <si>
    <t>Min</t>
  </si>
  <si>
    <t>Days Average</t>
  </si>
  <si>
    <t>Days Max</t>
  </si>
  <si>
    <t>Days Min</t>
  </si>
  <si>
    <t>POTENTIAL PRODUCTION TEST PHASE</t>
  </si>
  <si>
    <t>MER AVERAGE</t>
  </si>
  <si>
    <t>MER Calculation Average, Rounded</t>
  </si>
  <si>
    <t>PRE-GATHERED PRODUCTION WELLS</t>
  </si>
  <si>
    <t>BPOD_200, Average 45 Days (30-60)</t>
  </si>
  <si>
    <t>BPOD_150, Days, Average 45 Days (30-60)</t>
  </si>
  <si>
    <t>BPOD_100, Days, Unlimited until gathered</t>
  </si>
  <si>
    <t>MAX EFFICIENCY RATE, OIL PRODUCTION</t>
  </si>
  <si>
    <t>BPOD (BARRELS OF OIL PER DAY)</t>
  </si>
  <si>
    <t>Oil Produc, MER_A, All Target Regions</t>
  </si>
  <si>
    <t>PRE-PRODUCTION, TOTAL YEAR, YEAR 1</t>
  </si>
  <si>
    <t>PER DAY</t>
  </si>
  <si>
    <t>HIPPO CAPACITY</t>
  </si>
  <si>
    <t>USG</t>
  </si>
  <si>
    <t>METRIC</t>
  </si>
  <si>
    <t>BBL</t>
  </si>
  <si>
    <t>MCF</t>
  </si>
  <si>
    <t>Conversion to m3</t>
  </si>
  <si>
    <t>NORTH DAKOTA PRODUCTION RISE</t>
  </si>
  <si>
    <t>SINCE 2008</t>
  </si>
  <si>
    <t>OIL, BPD</t>
  </si>
  <si>
    <t>OIL, BARRELS PER DAY</t>
  </si>
  <si>
    <t>BPOD</t>
  </si>
  <si>
    <t>GAS, MCF/DAY</t>
  </si>
  <si>
    <t>RATIO</t>
  </si>
  <si>
    <t>1:1</t>
  </si>
  <si>
    <t>http://www.eprinc.org/pdf/EPRINC-FLARINGECONOMICS-2012.pdf</t>
  </si>
  <si>
    <t>MER Average, Sample Well (1)</t>
  </si>
  <si>
    <t>MER Average, Sample Well (2)</t>
  </si>
  <si>
    <t>MER Average, Sample Well (3)</t>
  </si>
  <si>
    <t>PER PERIOD</t>
  </si>
  <si>
    <t>STANDARD SYSTEM - SAMPLE</t>
  </si>
  <si>
    <t>FRACTION ENERGY SERVICES</t>
  </si>
  <si>
    <t>15,000 BBL</t>
  </si>
  <si>
    <t>19,000 BBL</t>
  </si>
  <si>
    <t>42,000 BBL</t>
  </si>
  <si>
    <t>PHASE A: MER Test Period</t>
  </si>
  <si>
    <t>PHASE B: POST-MER Test Period</t>
  </si>
  <si>
    <t>OIL PHASE A: MER Test Period</t>
  </si>
  <si>
    <t>OIL PHASE B: POST-MER Test Period</t>
  </si>
  <si>
    <t>GAS PHASE A: MER Test Period</t>
  </si>
  <si>
    <t>GAS PHASE B: POST-MER Test Period</t>
  </si>
  <si>
    <t>OIL TO GAS RATIO: 500,000 BBL: 500,000 MCF</t>
  </si>
  <si>
    <t>NORTH DAKOTA BAKKEN PRODUCTION</t>
  </si>
  <si>
    <t>BPOD-Period</t>
  </si>
  <si>
    <t>PER YEAR</t>
  </si>
  <si>
    <t>Lift of Natural Gas Balloons</t>
  </si>
  <si>
    <t>Note: Natural gas in many places is close to pure methane. In others it contains significant amounts of hydrogen or heavier gases such as ethane, CO2 and water vapor. Also this chart does not apply to artificial gas, liquefied petroleum gas, propane, or butane all of which will be heavier than methane.</t>
  </si>
  <si>
    <t xml:space="preserve"> </t>
  </si>
  <si>
    <t>Raw Gas Vent %</t>
  </si>
  <si>
    <t>Raw Gas Flare %</t>
  </si>
  <si>
    <t>VG%</t>
  </si>
  <si>
    <t>Standard Temperature and Pressure = 20 degrees C and 760 mm Mercury</t>
  </si>
  <si>
    <t>STP = 760 mm pressure and 20 C</t>
  </si>
  <si>
    <t>Weight of air per liter at STP      =     1.20 gr/l</t>
  </si>
  <si>
    <t>Weight of helium per liter at STP   =     0.18 gr/l</t>
  </si>
  <si>
    <t>Net lift per liter of helium at STP =     1.03 gr/l</t>
  </si>
  <si>
    <t>A typical balloon should provide from 4 to 5 mm of overpressure and</t>
  </si>
  <si>
    <t>reduce lift to .9935 of these figures.</t>
  </si>
  <si>
    <t>Spherical balloon sizes:</t>
  </si>
  <si>
    <t>Dia. inches</t>
  </si>
  <si>
    <t>Vol. Liters</t>
  </si>
  <si>
    <t>Lift/gr</t>
  </si>
  <si>
    <t>Lift/lbs</t>
  </si>
  <si>
    <t>http://www.chem.hawaii.edu/uham/lift.html</t>
  </si>
  <si>
    <t>http://www.metric-conversions.org/volume/cubic-feet-to-liters-table.htm</t>
  </si>
  <si>
    <t>BPOD (B = BBL in the singular)</t>
  </si>
  <si>
    <t>Conversion by Factor</t>
  </si>
  <si>
    <t>Vol.Litres</t>
  </si>
  <si>
    <t>http://www.chem.hawaii.edu/uham/part101.html</t>
  </si>
  <si>
    <t>Vol.Liters (Rounded)</t>
  </si>
  <si>
    <t>DAYS in Period</t>
  </si>
  <si>
    <t>YEAR LESS DAYS</t>
  </si>
  <si>
    <t>BBL/DAY</t>
  </si>
  <si>
    <t>MCF/DAY</t>
  </si>
  <si>
    <t>RAW OIL PRODUCTION WILL NOT BE STORED BY HIPPO, THEREFORE OF NO INTEREST HERE</t>
  </si>
  <si>
    <t>VOL.(L) X UNIT</t>
  </si>
  <si>
    <t>AVE DAYS</t>
  </si>
  <si>
    <t>UNITS</t>
  </si>
  <si>
    <t>MCF/ DAY</t>
  </si>
  <si>
    <t>MCF/ PERIOD</t>
  </si>
  <si>
    <t>VOL.(L)/ DAY</t>
  </si>
  <si>
    <t>FLATBED STACK, MER &amp; POST-MER</t>
  </si>
  <si>
    <t>SINGLE UNIT, MER &amp; POST-MER</t>
  </si>
  <si>
    <t>GP_A-LVPD, Average 45 Days (30-60)</t>
  </si>
  <si>
    <t>GP_B-LVPD_200, Average 45 Days (30-60)</t>
  </si>
  <si>
    <t>GP_B-LVPD_150, Days, Average 45 Days (30-60)</t>
  </si>
  <si>
    <t>GP_B-LVPD_100, Days, Unlimited until gathered</t>
  </si>
  <si>
    <t>LVPD = LITER VOL PER DAY</t>
  </si>
  <si>
    <t>SEI HIPPO, REQUIRED CAPACITY UNIT NEEDS FOR FLARE GAS CAPTURE</t>
  </si>
  <si>
    <t>VOL.(L)/DAY/ REQUIRED UNIT (ROUNDED)</t>
  </si>
  <si>
    <t>VOL.(L)/ AVE DAYS / REQUIRED UNIT</t>
  </si>
  <si>
    <t>VOL.(L)/ AVE DAYS</t>
  </si>
  <si>
    <t>STACKS/ AVE DAY PERIOD</t>
  </si>
  <si>
    <t>W1</t>
  </si>
  <si>
    <t>W2</t>
  </si>
  <si>
    <t>W3</t>
  </si>
  <si>
    <t>W4</t>
  </si>
  <si>
    <t>JAN</t>
  </si>
  <si>
    <t>FEB</t>
  </si>
  <si>
    <t>MAR</t>
  </si>
  <si>
    <t>APR</t>
  </si>
  <si>
    <t>MAY</t>
  </si>
  <si>
    <t>JUN</t>
  </si>
  <si>
    <t>JUL</t>
  </si>
  <si>
    <t>AUG</t>
  </si>
  <si>
    <t>SEP</t>
  </si>
  <si>
    <t>OCT</t>
  </si>
  <si>
    <t>NOV</t>
  </si>
  <si>
    <t>DEC</t>
  </si>
  <si>
    <t>STACK_GROUP_C</t>
  </si>
  <si>
    <t>STACK_GROUP_A</t>
  </si>
  <si>
    <t>STACK_GROUP_B</t>
  </si>
  <si>
    <t>STACK_GROUP_D</t>
  </si>
  <si>
    <t>WASTE CAPTURE CYCLE FOR INVENTORY DEPRECIATION EXPENSE</t>
  </si>
  <si>
    <t>ADD LEASE EXPENSES WORKSHEET</t>
  </si>
  <si>
    <t>Transport to Site of Order</t>
  </si>
  <si>
    <t>Frack Oil Tank Farm</t>
  </si>
  <si>
    <t>Lease Expense</t>
  </si>
  <si>
    <t>MER Capture</t>
  </si>
  <si>
    <t>AVE WELLS/MONTH</t>
  </si>
  <si>
    <t>TOTAL UNITS/YEAR</t>
  </si>
  <si>
    <t>LEASE PERIODS/YEAR</t>
  </si>
  <si>
    <t>STACK LEASES/MONTH</t>
  </si>
  <si>
    <t>UNIT LEASES/MONTH</t>
  </si>
  <si>
    <t>ASSESSED WASTE VALUE</t>
  </si>
  <si>
    <t>Rate</t>
  </si>
  <si>
    <t>To June 30, 2013  $0.1143 per mcf</t>
  </si>
  <si>
    <t>OETR, Reduced Rate 4%</t>
  </si>
  <si>
    <t>OETR, Qualifying Bakken Wells 2%</t>
  </si>
  <si>
    <t>OETR, Qualifying Exemption 0%</t>
  </si>
  <si>
    <t>The oil and gas gross production tax is imposed in lieu of property taxes on oil and gas producing properties.</t>
  </si>
  <si>
    <t>Oil Gross Production Tax</t>
  </si>
  <si>
    <t>A 5% rate is applied to the gross value at the well of all oil produced, except royalty interest in oil produced from a state, federal or municipal holding and from an American Indian holding within the boundary of a reservation.</t>
  </si>
  <si>
    <t>Gas Gross Production Tax</t>
  </si>
  <si>
    <t>The tax on gas is an annually adjusted flat rate per mcf of all nonexempt gas produced in the state. The annual adjustments are made according to the average producer price index for gas fuels.</t>
  </si>
  <si>
    <t>Oil Extraction Tax</t>
  </si>
  <si>
    <t>The oil extraction tax is levied on the extraction of oil from the earth.</t>
  </si>
  <si>
    <t>Oil Gross Production Tax (OGPTRate) 5% of gross value</t>
  </si>
  <si>
    <t>Gas Gross Production Tax (GGPTR) 5% of gross value</t>
  </si>
  <si>
    <t>Oil Extraction Tax (OETRate) 6.5% of gross value</t>
  </si>
  <si>
    <t>http://democrats.energycommerce.house.gov/index.php?q=news/markey-waxman-degette-loopholes-in-federal-oversight-of-oil-and-gas-drilling-demand-congression</t>
  </si>
  <si>
    <t>m3= MCF/1000</t>
  </si>
  <si>
    <t>Litres = (5380*x)</t>
  </si>
  <si>
    <t>TAX EXEMPTION</t>
  </si>
  <si>
    <t>NORTH DAKOTA O&amp;GAS TAX REGIME</t>
  </si>
  <si>
    <t>STACK UNITS</t>
  </si>
  <si>
    <t>IF SOLD</t>
  </si>
  <si>
    <t>IF LEASED</t>
  </si>
  <si>
    <t>http://gis.bakerhughesdirect.com/RigCounts/default2.aspx</t>
  </si>
  <si>
    <t>http://www.natgas.info/html/glossary.html</t>
  </si>
  <si>
    <t>http://starwars.wikia.com/wiki/Booma</t>
  </si>
  <si>
    <t>GRADIENTS  IMAGE</t>
  </si>
  <si>
    <t>BALLOON STORAGE IMAGE</t>
  </si>
  <si>
    <t>SOURCES</t>
  </si>
  <si>
    <t>COMPANY DIRECTORIES</t>
  </si>
  <si>
    <t>http://www.searchpetroleum.net/results.asp?searchTerm=STOOIP&amp;site=theoildrum.com</t>
  </si>
  <si>
    <t>GOVERNMENT &amp; LEGISLATIVE</t>
  </si>
  <si>
    <t>CALCULATORS</t>
  </si>
  <si>
    <t>NEWS REPORTS</t>
  </si>
  <si>
    <t>http://geology.mines.edu/Bakken/NETL_DOE/DOE-Student_theses/AAlmanza_Thesis_2011.pdf</t>
  </si>
  <si>
    <t>STUDIES</t>
  </si>
  <si>
    <t>http://discoverygeo.com/Papers/MEISSNER%20BAKKEN.pdf</t>
  </si>
  <si>
    <t>https://www.dmr.nd.gov/oilgas/directorscut/directorscut-2013-01-11.pdf</t>
  </si>
  <si>
    <t>KEY REPORTS</t>
  </si>
  <si>
    <t>SECONDARY REPORTS</t>
  </si>
  <si>
    <t>https://www.dmr.nd.gov/oilgas/stats/statisticsvw.asp</t>
  </si>
  <si>
    <t>North Dakota DMR, Director's Cut (Monthly Reports)</t>
  </si>
  <si>
    <t>County Production Statistics</t>
  </si>
  <si>
    <t>BAKKEN 3283</t>
  </si>
  <si>
    <t>BAKKEN/THREE FORKS 9</t>
  </si>
  <si>
    <t>BIRDBEAR 100</t>
  </si>
  <si>
    <t>CAMBRO/ORDOVICIAN 2</t>
  </si>
  <si>
    <t>DAWSON BAY  4</t>
  </si>
  <si>
    <t>DEVONIAN 54</t>
  </si>
  <si>
    <t>DUPEROW 95</t>
  </si>
  <si>
    <t>GUNTON 1</t>
  </si>
  <si>
    <t>HEATH 22</t>
  </si>
  <si>
    <t>LODGEPOLE 30</t>
  </si>
  <si>
    <t>MADISON 1425</t>
  </si>
  <si>
    <t>MIDALE/NESSON 40</t>
  </si>
  <si>
    <t>MINNELUSA 1</t>
  </si>
  <si>
    <t>MISSION CANYON 1</t>
  </si>
  <si>
    <t>ORDOVICIAN 50</t>
  </si>
  <si>
    <t>PIERRE 163</t>
  </si>
  <si>
    <t>RATCLIFFE 4</t>
  </si>
  <si>
    <t>RED RIVER 176</t>
  </si>
  <si>
    <t>RED RIVER B 268</t>
  </si>
  <si>
    <t>SANISH 40</t>
  </si>
  <si>
    <t>SILURIAN 46</t>
  </si>
  <si>
    <t>SPEARFISH 6</t>
  </si>
  <si>
    <t>SPEARFISH/CHARLES 71</t>
  </si>
  <si>
    <t>SPEARFISH/MADISON 5</t>
  </si>
  <si>
    <t>STONEWALL 42</t>
  </si>
  <si>
    <t>THREE FORKS 1</t>
  </si>
  <si>
    <t>TYLER 7</t>
  </si>
  <si>
    <t>TYLER A 2</t>
  </si>
  <si>
    <t>WINNIPEG/DEADWOOD 4</t>
  </si>
  <si>
    <t>WINNIPEGOSIS 17</t>
  </si>
  <si>
    <t>2011 Totals 5969</t>
  </si>
  <si>
    <t>BAKKEN 271</t>
  </si>
  <si>
    <t>BIRDBEAR 105</t>
  </si>
  <si>
    <t>DAWSON BAY 86064 3</t>
  </si>
  <si>
    <t>DEVONIAN 56</t>
  </si>
  <si>
    <t>DUPEROW 110</t>
  </si>
  <si>
    <t>HEATH 25</t>
  </si>
  <si>
    <t>MADISON 1516</t>
  </si>
  <si>
    <t>MIDALE/NESSON 28</t>
  </si>
  <si>
    <t>MINNELUSA (NITROGEN) 1</t>
  </si>
  <si>
    <t>ORDOVICIAN 54</t>
  </si>
  <si>
    <t>PIERRE  163</t>
  </si>
  <si>
    <t>RED RIVER 196</t>
  </si>
  <si>
    <t>RED RIVER B 266</t>
  </si>
  <si>
    <t>SANISH 11</t>
  </si>
  <si>
    <t>SILURIAN 53</t>
  </si>
  <si>
    <t>SPEARFISH/CHARLES 91</t>
  </si>
  <si>
    <t>SPEARFISH/MADISON 3</t>
  </si>
  <si>
    <t>STONEWALL 1806130 51</t>
  </si>
  <si>
    <t>TYLER 26</t>
  </si>
  <si>
    <t>TYLER A 4</t>
  </si>
  <si>
    <t>WINNIPEG 1</t>
  </si>
  <si>
    <t>WINNIPEG/DEADWOOD 5</t>
  </si>
  <si>
    <t>Formation Percent MCF Sold Percent Wells</t>
  </si>
  <si>
    <t xml:space="preserve">MCF Produced </t>
  </si>
  <si>
    <t>BAKKEN</t>
  </si>
  <si>
    <t>BAKKEN/THREE FORKS</t>
  </si>
  <si>
    <t>BIRDBEAR</t>
  </si>
  <si>
    <t>CAMBRO/ORDOVICIAN</t>
  </si>
  <si>
    <t>DAWSON BAY</t>
  </si>
  <si>
    <t>DEVONIAN</t>
  </si>
  <si>
    <t>DUPEROW</t>
  </si>
  <si>
    <t>GUNTON</t>
  </si>
  <si>
    <t>HEATH</t>
  </si>
  <si>
    <t>LODGEPOLE</t>
  </si>
  <si>
    <t>MADISON</t>
  </si>
  <si>
    <t>MIDALE/NESSON</t>
  </si>
  <si>
    <t>MINNELUSA</t>
  </si>
  <si>
    <t>MISSION CANYON</t>
  </si>
  <si>
    <t>ORDOVICIAN</t>
  </si>
  <si>
    <t>PIERRE</t>
  </si>
  <si>
    <t>RATCLIFFE</t>
  </si>
  <si>
    <t>RED RIVER</t>
  </si>
  <si>
    <t>RED RIVER B</t>
  </si>
  <si>
    <t>SANISH</t>
  </si>
  <si>
    <t>SILURIAN</t>
  </si>
  <si>
    <t>SPEARFISH</t>
  </si>
  <si>
    <t>SPEARFISH/CHARLES</t>
  </si>
  <si>
    <t>SPEARFISH/MADISON</t>
  </si>
  <si>
    <t>STONEWALL</t>
  </si>
  <si>
    <t>THREE FORKS</t>
  </si>
  <si>
    <t>TYLER</t>
  </si>
  <si>
    <t>TYLER A</t>
  </si>
  <si>
    <t>WINNIPEG/DEADWOOD</t>
  </si>
  <si>
    <t>WINNIPEGOSIS</t>
  </si>
  <si>
    <t>https://www.dmr.nd.gov/oilgas/findwellsvw.asp</t>
  </si>
  <si>
    <t>Well Operator Search</t>
  </si>
  <si>
    <t>http://geology.com/usgs/bakken-formation-oil.shtml</t>
  </si>
  <si>
    <t>USGS Reports</t>
  </si>
  <si>
    <t>https://www.dmr.nd.gov/oilgas/presentations/HouseApprop01102013.pdf</t>
  </si>
  <si>
    <t xml:space="preserve">ND House Appropriations Committee, </t>
  </si>
  <si>
    <t>Bakken Wells 2-4 - Truckload Timeline</t>
  </si>
  <si>
    <t>Drilling Preparation</t>
  </si>
  <si>
    <t>Location &amp; Production Prep completed with first well.  No additional trucks.</t>
  </si>
  <si>
    <t>Drilling Phase</t>
  </si>
  <si>
    <t>Rig Down</t>
  </si>
  <si>
    <t>Wait for Frack</t>
  </si>
  <si>
    <t>Production Equipment Move</t>
  </si>
  <si>
    <t>Production Phase</t>
  </si>
  <si>
    <t>PRODUCTION WITH PIPELINE CONNECTION</t>
  </si>
  <si>
    <t>PRODUCTION WITHOUT PIPELINE CONNECTION</t>
  </si>
  <si>
    <t>Fracturing Phase</t>
  </si>
  <si>
    <t>Pit Reclamation (36 to 41)</t>
  </si>
  <si>
    <t>Max Loads</t>
  </si>
  <si>
    <t>Max Days (Total or Average)</t>
  </si>
  <si>
    <t>Pit (6)</t>
  </si>
  <si>
    <t>454 Tank Loads + 130 Trucks per Well</t>
  </si>
  <si>
    <t>Emptying Water &amp; Drilling Fluid (30 to 35)</t>
  </si>
  <si>
    <r>
      <t xml:space="preserve">Because wells are not always drilled vertically, there may be two "depths" for every given point in a wellbore: the </t>
    </r>
    <r>
      <rPr>
        <b/>
        <sz val="11"/>
        <color theme="1"/>
        <rFont val="Calibri"/>
        <family val="2"/>
        <scheme val="minor"/>
      </rPr>
      <t>measured depth (MD)</t>
    </r>
    <r>
      <rPr>
        <sz val="11"/>
        <color theme="1"/>
        <rFont val="Calibri"/>
        <family val="2"/>
        <scheme val="minor"/>
      </rPr>
      <t xml:space="preserve"> measured along the path of the borehole, and the </t>
    </r>
    <r>
      <rPr>
        <b/>
        <sz val="11"/>
        <color theme="1"/>
        <rFont val="Calibri"/>
        <family val="2"/>
        <scheme val="minor"/>
      </rPr>
      <t>true vertical depth (TVD)</t>
    </r>
    <r>
      <rPr>
        <sz val="11"/>
        <color theme="1"/>
        <rFont val="Calibri"/>
        <family val="2"/>
        <scheme val="minor"/>
      </rPr>
      <t>, the absolute vertical distance between the datum and the point in the wellbore.</t>
    </r>
  </si>
  <si>
    <r>
      <rPr>
        <b/>
        <sz val="11"/>
        <color theme="1"/>
        <rFont val="Calibri"/>
        <family val="2"/>
        <scheme val="minor"/>
      </rPr>
      <t>Measured depth (MD)</t>
    </r>
    <r>
      <rPr>
        <sz val="11"/>
        <color theme="1"/>
        <rFont val="Calibri"/>
        <family val="2"/>
        <scheme val="minor"/>
      </rPr>
      <t xml:space="preserve"> measured along the path of the borehole</t>
    </r>
  </si>
  <si>
    <r>
      <rPr>
        <b/>
        <sz val="11"/>
        <color theme="1"/>
        <rFont val="Calibri"/>
        <family val="2"/>
        <scheme val="minor"/>
      </rPr>
      <t>True vertical depth (TVD)</t>
    </r>
    <r>
      <rPr>
        <sz val="11"/>
        <color theme="1"/>
        <rFont val="Calibri"/>
        <family val="2"/>
        <scheme val="minor"/>
      </rPr>
      <t>, the absolute vertical distance between the datum and the point in the wellbore.</t>
    </r>
  </si>
  <si>
    <t>Explanation: http://en.wikipedia.org/wiki/Depth_in_a_well</t>
  </si>
  <si>
    <t>https://www.dmr.nd.gov/oilgas/</t>
  </si>
  <si>
    <t>http://www.rbnenergy.com/why-will-bakken-flaring-not-fade-away</t>
  </si>
  <si>
    <t>Divide</t>
  </si>
  <si>
    <t>Burke</t>
  </si>
  <si>
    <t>Williams</t>
  </si>
  <si>
    <t>Mountrail</t>
  </si>
  <si>
    <t>McKenzie</t>
  </si>
  <si>
    <t>Dunn</t>
  </si>
  <si>
    <t>FORMATION WEST</t>
  </si>
  <si>
    <t>Stark</t>
  </si>
  <si>
    <t>Billings</t>
  </si>
  <si>
    <t>Slope</t>
  </si>
  <si>
    <t>FORMATION EAST</t>
  </si>
  <si>
    <t>Renville</t>
  </si>
  <si>
    <t xml:space="preserve">McHenry </t>
  </si>
  <si>
    <t>Mercer</t>
  </si>
  <si>
    <t>Oliver</t>
  </si>
  <si>
    <t>Morton</t>
  </si>
  <si>
    <t>Grant</t>
  </si>
  <si>
    <t>Bottineau</t>
  </si>
  <si>
    <t>Ward</t>
  </si>
  <si>
    <t>McLean</t>
  </si>
  <si>
    <t>HIGH RECOVERABLE PRODUCTION</t>
  </si>
  <si>
    <t>(See Chart 5)</t>
  </si>
  <si>
    <t>GoldenV</t>
  </si>
  <si>
    <t>NORTH TO SOUTH LISTING</t>
  </si>
  <si>
    <t>BY COUNTY</t>
  </si>
  <si>
    <t>High</t>
  </si>
  <si>
    <t>Mid</t>
  </si>
  <si>
    <t>Low</t>
  </si>
  <si>
    <t>MID-LINE</t>
  </si>
  <si>
    <t>NORTH-LINE</t>
  </si>
  <si>
    <t>SOUTH-LINE</t>
  </si>
  <si>
    <t>FCR</t>
  </si>
  <si>
    <t>County</t>
  </si>
  <si>
    <t>Vol Range</t>
  </si>
  <si>
    <t>DARKEST</t>
  </si>
  <si>
    <t>LIGHTEST</t>
  </si>
  <si>
    <t>COLOUR</t>
  </si>
  <si>
    <t>SAMPLE</t>
  </si>
  <si>
    <t>RATINGS</t>
  </si>
  <si>
    <t>Production</t>
  </si>
  <si>
    <t>Lowest</t>
  </si>
  <si>
    <t>Highest</t>
  </si>
  <si>
    <t>Econ Rec</t>
  </si>
  <si>
    <t>Reserves</t>
  </si>
  <si>
    <t>Year2</t>
  </si>
  <si>
    <t>Good</t>
  </si>
  <si>
    <t>Year 1</t>
  </si>
  <si>
    <t>Year3</t>
  </si>
  <si>
    <t>Sharp Neg</t>
  </si>
  <si>
    <t>Apparent FCR</t>
  </si>
  <si>
    <t>Mid-Decline</t>
  </si>
  <si>
    <t>Est Actual FCR</t>
  </si>
  <si>
    <t>Leveling Off</t>
  </si>
  <si>
    <t>FRACKING CANDIDATE RATING (Proposed Likelihood of Need for Fracking Services)</t>
  </si>
  <si>
    <t>FCR Econ/Tank</t>
  </si>
  <si>
    <t>Reliable</t>
  </si>
  <si>
    <t>New</t>
  </si>
  <si>
    <t>Known</t>
  </si>
  <si>
    <t>Untested</t>
  </si>
  <si>
    <t>FCR Pipeline</t>
  </si>
  <si>
    <t>$Cost: Mid</t>
  </si>
  <si>
    <t>$Cost: Very High</t>
  </si>
  <si>
    <t>$Cost: Mid to Low</t>
  </si>
  <si>
    <t>Planned</t>
  </si>
  <si>
    <t>Removes need for Portable Frak Tanks</t>
  </si>
  <si>
    <t>More Competition</t>
  </si>
  <si>
    <t>Lowest Competition</t>
  </si>
  <si>
    <t>With Reduced Loads + Trucks per Well</t>
  </si>
  <si>
    <t>Incl an estimated 250 less Frack Loads</t>
  </si>
  <si>
    <t>Worst IROI</t>
  </si>
  <si>
    <t>Challenge for Innovative Prospect (Innov ROI)</t>
  </si>
  <si>
    <t>Best IROI</t>
  </si>
  <si>
    <t>** TARGET **</t>
  </si>
  <si>
    <t>Greater</t>
  </si>
  <si>
    <t>Lower</t>
  </si>
  <si>
    <t>Greatest</t>
  </si>
  <si>
    <t>Existing</t>
  </si>
  <si>
    <t>Gas Plant</t>
  </si>
  <si>
    <t>Other Cty</t>
  </si>
  <si>
    <t>https://www.dmr.nd.gov/pipeline/</t>
  </si>
  <si>
    <t>ND Government - DMR</t>
  </si>
  <si>
    <t>ND Government - DMR, Legislative Presentation</t>
  </si>
  <si>
    <t>Democratic Party site, US Congress</t>
  </si>
  <si>
    <t>ND Pipeline Authority</t>
  </si>
  <si>
    <t>http://northdakotapipelines.com/maps/</t>
  </si>
  <si>
    <t>Oil Pipeline</t>
  </si>
  <si>
    <t>Gas Pipeline</t>
  </si>
  <si>
    <t>Gas Plants</t>
  </si>
  <si>
    <t>Y=1, N=0</t>
  </si>
  <si>
    <t>1 (1 Main)</t>
  </si>
  <si>
    <t>1 (2 Main)</t>
  </si>
  <si>
    <t>1 (1 Main + Feed)</t>
  </si>
  <si>
    <t>1 (2 Main + 1 Feed)</t>
  </si>
  <si>
    <t>Apparent</t>
  </si>
  <si>
    <t>TEST TARGET</t>
  </si>
  <si>
    <t>http://www.eia.gov/todayinenergy/detail.cfm?id=4030</t>
  </si>
  <si>
    <t>US Energy Information Administration</t>
  </si>
  <si>
    <t>FRACKING TIME SAVINGS WITHOUT NEED FOR TANKS</t>
  </si>
  <si>
    <t>FCR Econ/Product</t>
  </si>
  <si>
    <t>1 = Top Choice</t>
  </si>
  <si>
    <t>http://www.swc.nd.gov/4dlink9/4dcgi/GetSubCategoryPDF/167/GroundWaterResources.pdf</t>
  </si>
  <si>
    <t>USGS - ND Ground Water Resources (</t>
  </si>
  <si>
    <t>DAVE HUER</t>
  </si>
  <si>
    <t>HUNTER / EXPLORER / DISCOVERER</t>
  </si>
  <si>
    <t>LINKEDIN</t>
  </si>
  <si>
    <t>ca.linkedin.com/in/davehuer/</t>
  </si>
  <si>
    <t>ANALYSIS MOCK-UP</t>
  </si>
  <si>
    <t>BAKKEN OIL PLAY</t>
  </si>
  <si>
    <t>STATE:</t>
  </si>
  <si>
    <t>US MARKET</t>
  </si>
  <si>
    <t>SALE REGION</t>
  </si>
  <si>
    <t>TARGET</t>
  </si>
  <si>
    <t>BUSINESS UNIT</t>
  </si>
  <si>
    <t>NORTH DAKOTA</t>
  </si>
  <si>
    <t>HIPPO PORTABLE WATER TANKS</t>
  </si>
  <si>
    <t>PRODUCT LINE</t>
  </si>
  <si>
    <t>FRACKING SEGMENT</t>
  </si>
  <si>
    <t>BUSINESS DIV</t>
  </si>
  <si>
    <t>INDUSTRIAL</t>
  </si>
  <si>
    <t>"Known for Original Thinking"</t>
  </si>
  <si>
    <t>MARKET/SALES STRATEGY &amp; BUSINESS DEVELOPMENT</t>
  </si>
  <si>
    <t>http://dhuer.htpwebdesign.ca/innoprojects.html</t>
  </si>
  <si>
    <t>BCIT</t>
  </si>
  <si>
    <t>VANCOUVER, BC, CANADA</t>
  </si>
  <si>
    <t>LOCATION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</si>
</sst>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 #,##0_);_(* \(#,##0\);_(* &quot;-&quot;??_);_(@_)"/>
    <numFmt numFmtId="165" formatCode="0.0"/>
    <numFmt numFmtId="166" formatCode="0.000"/>
    <numFmt numFmtId="167" formatCode="_(* #,##0.000_);_(* \(#,##0.000\);_(* &quot;-&quot;??_);_(@_)"/>
    <numFmt numFmtId="168" formatCode="0.00000000"/>
    <numFmt numFmtId="169" formatCode="_(&quot;$&quot;* #,##0_);_(&quot;$&quot;* \(#,##0\);_(&quot;$&quot;* &quot;-&quot;??_);_(@_)"/>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i/>
      <sz val="11"/>
      <color theme="1"/>
      <name val="Calibri"/>
      <family val="2"/>
      <scheme val="minor"/>
    </font>
    <font>
      <b/>
      <sz val="18"/>
      <color rgb="FFFF0000"/>
      <name val="Calibri"/>
      <family val="2"/>
      <scheme val="minor"/>
    </font>
    <font>
      <b/>
      <sz val="10"/>
      <color theme="1"/>
      <name val="Arial Unicode MS"/>
      <family val="2"/>
    </font>
    <font>
      <u/>
      <sz val="11"/>
      <color theme="10"/>
      <name val="Calibri"/>
      <family val="2"/>
    </font>
    <font>
      <i/>
      <sz val="11"/>
      <color theme="1"/>
      <name val="Calibri"/>
      <family val="2"/>
      <scheme val="minor"/>
    </font>
    <font>
      <sz val="11"/>
      <color theme="0" tint="-0.499984740745262"/>
      <name val="Calibri"/>
      <family val="2"/>
      <scheme val="minor"/>
    </font>
    <font>
      <b/>
      <u/>
      <sz val="16"/>
      <color theme="1"/>
      <name val="Calibri"/>
      <family val="2"/>
      <scheme val="minor"/>
    </font>
    <font>
      <b/>
      <u/>
      <sz val="18"/>
      <color theme="1"/>
      <name val="Calibri"/>
      <family val="2"/>
      <scheme val="minor"/>
    </font>
    <font>
      <sz val="18"/>
      <color theme="1"/>
      <name val="Calibri"/>
      <family val="2"/>
      <scheme val="minor"/>
    </font>
    <font>
      <u/>
      <sz val="18"/>
      <color theme="10"/>
      <name val="Calibri"/>
      <family val="2"/>
    </font>
    <font>
      <b/>
      <sz val="18"/>
      <color theme="1"/>
      <name val="Calibri"/>
      <family val="2"/>
      <scheme val="minor"/>
    </font>
    <font>
      <i/>
      <sz val="18"/>
      <color theme="1"/>
      <name val="Calibri"/>
      <family val="2"/>
      <scheme val="minor"/>
    </font>
  </fonts>
  <fills count="16">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theme="9" tint="0.39997558519241921"/>
        <bgColor indexed="64"/>
      </patternFill>
    </fill>
  </fills>
  <borders count="36">
    <border>
      <left/>
      <right/>
      <top/>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style="thick">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323">
    <xf numFmtId="0" fontId="0" fillId="0" borderId="0" xfId="0"/>
    <xf numFmtId="43" fontId="0" fillId="0" borderId="0" xfId="1" applyFont="1"/>
    <xf numFmtId="164" fontId="0" fillId="0" borderId="0" xfId="1" applyNumberFormat="1" applyFont="1"/>
    <xf numFmtId="9" fontId="0" fillId="0" borderId="0" xfId="0" applyNumberFormat="1"/>
    <xf numFmtId="0" fontId="0" fillId="0" borderId="0" xfId="0" applyAlignment="1">
      <alignment horizontal="center" vertical="center"/>
    </xf>
    <xf numFmtId="0" fontId="0" fillId="0" borderId="0" xfId="0" applyAlignment="1">
      <alignment horizontal="right"/>
    </xf>
    <xf numFmtId="0" fontId="0" fillId="0" borderId="0" xfId="0" applyAlignment="1">
      <alignment horizontal="right" vertical="center"/>
    </xf>
    <xf numFmtId="164" fontId="0" fillId="0" borderId="0" xfId="1" applyNumberFormat="1" applyFont="1" applyAlignment="1">
      <alignment horizontal="right"/>
    </xf>
    <xf numFmtId="0" fontId="0" fillId="0" borderId="0" xfId="0" applyAlignment="1">
      <alignment horizontal="center"/>
    </xf>
    <xf numFmtId="164" fontId="0" fillId="0" borderId="0" xfId="1" applyNumberFormat="1" applyFont="1" applyAlignment="1">
      <alignment horizontal="center"/>
    </xf>
    <xf numFmtId="0" fontId="0" fillId="2" borderId="0" xfId="0" applyFill="1"/>
    <xf numFmtId="0" fontId="0" fillId="2" borderId="0" xfId="0" applyFill="1" applyAlignment="1">
      <alignment horizontal="center"/>
    </xf>
    <xf numFmtId="0" fontId="0" fillId="3" borderId="0" xfId="0" applyFill="1"/>
    <xf numFmtId="0" fontId="0" fillId="0" borderId="0" xfId="0" applyAlignment="1">
      <alignment horizontal="left" indent="1"/>
    </xf>
    <xf numFmtId="0" fontId="5" fillId="0" borderId="0" xfId="0" applyFont="1"/>
    <xf numFmtId="0" fontId="3" fillId="0" borderId="0" xfId="0" applyFont="1"/>
    <xf numFmtId="0" fontId="0" fillId="0" borderId="0" xfId="0" applyAlignment="1">
      <alignment horizontal="left"/>
    </xf>
    <xf numFmtId="0" fontId="0" fillId="0" borderId="0" xfId="0" applyAlignment="1">
      <alignment horizontal="left" indent="2"/>
    </xf>
    <xf numFmtId="9" fontId="0" fillId="0" borderId="0" xfId="0" applyNumberFormat="1" applyAlignment="1">
      <alignment horizontal="right" vertical="center"/>
    </xf>
    <xf numFmtId="164" fontId="0" fillId="0" borderId="0" xfId="1" applyNumberFormat="1" applyFont="1" applyAlignment="1">
      <alignment horizontal="right" vertical="center"/>
    </xf>
    <xf numFmtId="0" fontId="0" fillId="2" borderId="0" xfId="0" applyFill="1" applyAlignment="1">
      <alignment horizontal="right" vertical="center"/>
    </xf>
    <xf numFmtId="165" fontId="0" fillId="0" borderId="0" xfId="0" applyNumberFormat="1" applyAlignment="1">
      <alignment horizontal="right" vertical="center"/>
    </xf>
    <xf numFmtId="0" fontId="0" fillId="2" borderId="0" xfId="0" applyFill="1" applyAlignment="1">
      <alignment horizontal="left"/>
    </xf>
    <xf numFmtId="0" fontId="0" fillId="0" borderId="0" xfId="0" applyAlignment="1">
      <alignment horizontal="left" vertical="center"/>
    </xf>
    <xf numFmtId="164" fontId="0" fillId="0" borderId="0" xfId="1" applyNumberFormat="1" applyFont="1" applyAlignment="1">
      <alignment horizontal="left"/>
    </xf>
    <xf numFmtId="0" fontId="3" fillId="2" borderId="0" xfId="0" applyFont="1" applyFill="1" applyAlignment="1">
      <alignment horizontal="left"/>
    </xf>
    <xf numFmtId="164" fontId="0" fillId="0" borderId="0" xfId="1" quotePrefix="1" applyNumberFormat="1" applyFont="1" applyAlignment="1">
      <alignment horizontal="right"/>
    </xf>
    <xf numFmtId="164" fontId="0" fillId="0" borderId="0" xfId="0" applyNumberFormat="1"/>
    <xf numFmtId="164" fontId="0" fillId="0" borderId="1" xfId="1" applyNumberFormat="1" applyFont="1" applyBorder="1"/>
    <xf numFmtId="164" fontId="0" fillId="0" borderId="0" xfId="1" applyNumberFormat="1" applyFont="1" applyBorder="1"/>
    <xf numFmtId="164" fontId="0" fillId="2" borderId="0" xfId="1" applyNumberFormat="1" applyFont="1" applyFill="1" applyBorder="1"/>
    <xf numFmtId="0" fontId="0" fillId="2" borderId="0" xfId="0" applyFill="1" applyAlignment="1">
      <alignment horizontal="right"/>
    </xf>
    <xf numFmtId="0" fontId="0" fillId="2" borderId="0" xfId="0" applyFill="1" applyAlignment="1">
      <alignment horizontal="center" wrapText="1"/>
    </xf>
    <xf numFmtId="0" fontId="3" fillId="2" borderId="0" xfId="0" applyFont="1" applyFill="1" applyAlignment="1">
      <alignment horizontal="left" vertical="top"/>
    </xf>
    <xf numFmtId="0" fontId="0" fillId="2" borderId="0" xfId="0" applyFill="1" applyAlignment="1">
      <alignment horizontal="left" vertical="top"/>
    </xf>
    <xf numFmtId="0" fontId="0" fillId="2" borderId="0" xfId="0" applyFill="1" applyAlignment="1">
      <alignment horizontal="center" vertical="top"/>
    </xf>
    <xf numFmtId="0" fontId="0" fillId="2" borderId="0" xfId="0" applyFill="1" applyAlignment="1">
      <alignment horizontal="right" vertical="top"/>
    </xf>
    <xf numFmtId="0" fontId="0" fillId="2" borderId="0" xfId="0" applyFill="1" applyAlignment="1">
      <alignment vertical="top"/>
    </xf>
    <xf numFmtId="0" fontId="0" fillId="6" borderId="0" xfId="0" applyFill="1"/>
    <xf numFmtId="0" fontId="0" fillId="0" borderId="0" xfId="0" applyFill="1" applyAlignment="1">
      <alignment horizontal="left"/>
    </xf>
    <xf numFmtId="0" fontId="0" fillId="0" borderId="0" xfId="0" applyFill="1" applyAlignment="1">
      <alignment horizontal="center"/>
    </xf>
    <xf numFmtId="0" fontId="0" fillId="0" borderId="0" xfId="0" applyFill="1" applyAlignment="1">
      <alignment horizontal="right" vertical="center"/>
    </xf>
    <xf numFmtId="0" fontId="0" fillId="0" borderId="0" xfId="0" applyFill="1"/>
    <xf numFmtId="0" fontId="2" fillId="5" borderId="0" xfId="0" applyFont="1" applyFill="1" applyAlignment="1">
      <alignment horizontal="left"/>
    </xf>
    <xf numFmtId="0" fontId="2" fillId="5" borderId="0" xfId="0" applyFont="1" applyFill="1" applyAlignment="1">
      <alignment horizontal="center"/>
    </xf>
    <xf numFmtId="0" fontId="2" fillId="5" borderId="0" xfId="0" applyFont="1" applyFill="1" applyAlignment="1">
      <alignment horizontal="right" vertical="center"/>
    </xf>
    <xf numFmtId="0" fontId="2" fillId="5" borderId="0" xfId="0" applyFont="1" applyFill="1"/>
    <xf numFmtId="0" fontId="0" fillId="0" borderId="0" xfId="0" applyFill="1" applyAlignment="1">
      <alignment horizontal="right"/>
    </xf>
    <xf numFmtId="0" fontId="2" fillId="5" borderId="0" xfId="0" applyFont="1" applyFill="1" applyAlignment="1">
      <alignment horizontal="right"/>
    </xf>
    <xf numFmtId="0" fontId="0" fillId="2" borderId="0" xfId="0" applyFill="1" applyAlignment="1">
      <alignment horizontal="right" vertical="top" wrapText="1"/>
    </xf>
    <xf numFmtId="0" fontId="0" fillId="0" borderId="0" xfId="0" applyFill="1" applyBorder="1" applyAlignment="1">
      <alignment horizontal="right"/>
    </xf>
    <xf numFmtId="0" fontId="3" fillId="2" borderId="0" xfId="0" applyFont="1" applyFill="1"/>
    <xf numFmtId="0" fontId="3" fillId="2" borderId="0" xfId="0" applyFont="1" applyFill="1" applyAlignment="1">
      <alignment horizontal="right"/>
    </xf>
    <xf numFmtId="0" fontId="3" fillId="2" borderId="0" xfId="0" applyFont="1" applyFill="1" applyAlignment="1">
      <alignment horizontal="right" vertical="center"/>
    </xf>
    <xf numFmtId="0" fontId="0" fillId="2" borderId="0" xfId="0" applyFill="1" applyBorder="1" applyAlignment="1">
      <alignment horizontal="right"/>
    </xf>
    <xf numFmtId="0" fontId="0" fillId="8" borderId="0" xfId="0" applyFill="1" applyBorder="1" applyAlignment="1">
      <alignment horizontal="right"/>
    </xf>
    <xf numFmtId="164" fontId="0" fillId="8" borderId="0" xfId="1" applyNumberFormat="1" applyFont="1" applyFill="1" applyAlignment="1">
      <alignment horizontal="right" vertical="center"/>
    </xf>
    <xf numFmtId="164" fontId="0" fillId="8" borderId="0" xfId="0" applyNumberFormat="1" applyFill="1"/>
    <xf numFmtId="0" fontId="0" fillId="8" borderId="0" xfId="0" applyFill="1" applyAlignment="1">
      <alignment horizontal="left"/>
    </xf>
    <xf numFmtId="0" fontId="3" fillId="8" borderId="0" xfId="0" applyFont="1" applyFill="1" applyAlignment="1">
      <alignment horizontal="left" indent="1"/>
    </xf>
    <xf numFmtId="0" fontId="3" fillId="0" borderId="2" xfId="0" applyFont="1" applyBorder="1" applyAlignment="1">
      <alignment horizontal="center"/>
    </xf>
    <xf numFmtId="9" fontId="0" fillId="0" borderId="5" xfId="0" applyNumberFormat="1" applyBorder="1" applyAlignment="1">
      <alignment horizontal="right" vertical="center"/>
    </xf>
    <xf numFmtId="9" fontId="0" fillId="0" borderId="5" xfId="3" applyFont="1" applyBorder="1"/>
    <xf numFmtId="0" fontId="0" fillId="0" borderId="0" xfId="0" applyAlignment="1">
      <alignment vertical="top" wrapText="1"/>
    </xf>
    <xf numFmtId="0" fontId="7" fillId="0" borderId="0" xfId="0" applyFont="1" applyAlignment="1">
      <alignment horizontal="left"/>
    </xf>
    <xf numFmtId="0" fontId="8" fillId="0" borderId="0" xfId="0" applyFont="1"/>
    <xf numFmtId="9" fontId="0" fillId="9" borderId="5" xfId="0" applyNumberFormat="1" applyFill="1" applyBorder="1" applyAlignment="1">
      <alignment horizontal="right" vertical="center"/>
    </xf>
    <xf numFmtId="0" fontId="8" fillId="2" borderId="0" xfId="0" applyFont="1" applyFill="1"/>
    <xf numFmtId="0" fontId="3" fillId="0" borderId="0" xfId="0" applyFont="1" applyAlignment="1">
      <alignment horizontal="right"/>
    </xf>
    <xf numFmtId="0" fontId="8" fillId="0" borderId="0" xfId="0" applyFont="1" applyAlignment="1">
      <alignment horizontal="right"/>
    </xf>
    <xf numFmtId="0" fontId="0" fillId="0" borderId="0" xfId="0" applyAlignment="1">
      <alignment horizontal="left" vertical="top" wrapText="1"/>
    </xf>
    <xf numFmtId="0" fontId="0" fillId="10" borderId="0" xfId="0" applyFill="1" applyAlignment="1">
      <alignment horizontal="right"/>
    </xf>
    <xf numFmtId="0" fontId="0" fillId="10" borderId="0" xfId="0" applyFill="1" applyBorder="1" applyAlignment="1">
      <alignment horizontal="right"/>
    </xf>
    <xf numFmtId="164" fontId="0" fillId="10" borderId="0" xfId="1" applyNumberFormat="1" applyFont="1" applyFill="1" applyAlignment="1">
      <alignment horizontal="right"/>
    </xf>
    <xf numFmtId="164" fontId="0" fillId="0" borderId="0" xfId="1" applyNumberFormat="1" applyFont="1" applyFill="1" applyAlignment="1"/>
    <xf numFmtId="0" fontId="9" fillId="0" borderId="0" xfId="4" applyAlignment="1" applyProtection="1"/>
    <xf numFmtId="0" fontId="3" fillId="0" borderId="0" xfId="0" applyFont="1" applyAlignment="1">
      <alignment horizontal="right" vertical="center" wrapText="1"/>
    </xf>
    <xf numFmtId="164" fontId="0" fillId="0" borderId="0" xfId="1" applyNumberFormat="1" applyFont="1" applyFill="1"/>
    <xf numFmtId="164" fontId="0" fillId="0" borderId="0" xfId="1" applyNumberFormat="1" applyFont="1" applyFill="1" applyBorder="1"/>
    <xf numFmtId="0" fontId="0" fillId="0" borderId="0" xfId="0" applyAlignment="1">
      <alignment vertical="top"/>
    </xf>
    <xf numFmtId="0" fontId="3" fillId="0" borderId="2" xfId="0" applyFont="1" applyBorder="1" applyAlignment="1">
      <alignment horizontal="center" vertical="top"/>
    </xf>
    <xf numFmtId="0" fontId="3" fillId="0" borderId="2" xfId="0" applyFont="1" applyBorder="1" applyAlignment="1">
      <alignment horizontal="center" vertical="top" wrapText="1"/>
    </xf>
    <xf numFmtId="0" fontId="0" fillId="12" borderId="0" xfId="0" applyFill="1" applyAlignment="1">
      <alignment horizontal="right"/>
    </xf>
    <xf numFmtId="165" fontId="0" fillId="9" borderId="0" xfId="0" applyNumberFormat="1" applyFill="1" applyAlignment="1">
      <alignment horizontal="right" vertical="center"/>
    </xf>
    <xf numFmtId="165" fontId="0" fillId="13" borderId="1" xfId="0" applyNumberFormat="1" applyFill="1" applyBorder="1" applyAlignment="1">
      <alignment horizontal="right" vertical="center"/>
    </xf>
    <xf numFmtId="0" fontId="0" fillId="13" borderId="0" xfId="0" applyFill="1" applyAlignment="1">
      <alignment horizontal="center"/>
    </xf>
    <xf numFmtId="0" fontId="0" fillId="0" borderId="0" xfId="0" applyAlignment="1">
      <alignment wrapText="1"/>
    </xf>
    <xf numFmtId="0" fontId="0" fillId="10" borderId="6" xfId="0" applyFill="1" applyBorder="1" applyAlignment="1">
      <alignment horizontal="right"/>
    </xf>
    <xf numFmtId="0" fontId="0" fillId="0" borderId="2" xfId="0" applyFill="1" applyBorder="1" applyAlignment="1">
      <alignment vertical="top" wrapText="1"/>
    </xf>
    <xf numFmtId="0" fontId="3" fillId="0" borderId="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2" xfId="0" applyFill="1" applyBorder="1" applyAlignment="1">
      <alignment horizontal="right" vertical="top" wrapText="1"/>
    </xf>
    <xf numFmtId="0" fontId="3" fillId="0" borderId="2" xfId="0" applyFont="1" applyFill="1" applyBorder="1" applyAlignment="1">
      <alignment horizontal="center" vertical="top" wrapText="1"/>
    </xf>
    <xf numFmtId="164" fontId="0" fillId="0" borderId="2" xfId="1" applyNumberFormat="1" applyFont="1" applyFill="1" applyBorder="1" applyAlignment="1">
      <alignment vertical="top" wrapText="1"/>
    </xf>
    <xf numFmtId="0" fontId="6" fillId="2" borderId="0" xfId="0" applyFont="1" applyFill="1" applyBorder="1" applyAlignment="1">
      <alignment horizontal="left"/>
    </xf>
    <xf numFmtId="0" fontId="10" fillId="2" borderId="0" xfId="0" quotePrefix="1" applyFont="1" applyFill="1" applyBorder="1" applyAlignment="1">
      <alignment horizontal="center"/>
    </xf>
    <xf numFmtId="0" fontId="3" fillId="0" borderId="0" xfId="0" applyFont="1" applyFill="1"/>
    <xf numFmtId="164" fontId="0" fillId="0" borderId="0" xfId="0" applyNumberFormat="1" applyFill="1" applyAlignment="1">
      <alignment horizontal="right"/>
    </xf>
    <xf numFmtId="164" fontId="0" fillId="0" borderId="0" xfId="1" applyNumberFormat="1" applyFont="1" applyFill="1" applyAlignment="1">
      <alignment horizontal="right" vertical="center"/>
    </xf>
    <xf numFmtId="2" fontId="0" fillId="0" borderId="0" xfId="0" applyNumberFormat="1" applyFill="1" applyAlignment="1">
      <alignment horizontal="right"/>
    </xf>
    <xf numFmtId="165" fontId="0" fillId="13" borderId="0" xfId="0" applyNumberFormat="1" applyFill="1" applyAlignment="1">
      <alignment horizontal="right"/>
    </xf>
    <xf numFmtId="164" fontId="0" fillId="13" borderId="0" xfId="0" applyNumberFormat="1" applyFill="1" applyAlignment="1">
      <alignment horizontal="right"/>
    </xf>
    <xf numFmtId="0" fontId="3" fillId="0" borderId="0" xfId="0" applyFont="1" applyBorder="1" applyAlignment="1">
      <alignment horizontal="center" vertical="top" wrapText="1"/>
    </xf>
    <xf numFmtId="2" fontId="0" fillId="0" borderId="0" xfId="0" applyNumberFormat="1" applyFill="1"/>
    <xf numFmtId="164" fontId="0" fillId="0" borderId="0" xfId="1" applyNumberFormat="1" applyFont="1" applyFill="1" applyAlignment="1">
      <alignment horizontal="left" indent="3"/>
    </xf>
    <xf numFmtId="164" fontId="0" fillId="0" borderId="0" xfId="1" applyNumberFormat="1" applyFont="1" applyFill="1" applyAlignment="1">
      <alignment horizontal="right"/>
    </xf>
    <xf numFmtId="2" fontId="0" fillId="3" borderId="0" xfId="0" applyNumberFormat="1" applyFill="1" applyAlignment="1">
      <alignment horizontal="right"/>
    </xf>
    <xf numFmtId="164" fontId="0" fillId="3" borderId="0" xfId="1" applyNumberFormat="1" applyFont="1" applyFill="1" applyBorder="1"/>
    <xf numFmtId="164" fontId="0" fillId="0" borderId="0" xfId="0" applyNumberFormat="1" applyFill="1" applyAlignment="1">
      <alignment horizontal="center"/>
    </xf>
    <xf numFmtId="0" fontId="0" fillId="8" borderId="8" xfId="0" applyFill="1" applyBorder="1" applyAlignment="1">
      <alignment horizontal="right"/>
    </xf>
    <xf numFmtId="0" fontId="0" fillId="8" borderId="9" xfId="0" applyFill="1" applyBorder="1" applyAlignment="1">
      <alignment horizontal="right"/>
    </xf>
    <xf numFmtId="167" fontId="0" fillId="0" borderId="0" xfId="1" applyNumberFormat="1" applyFont="1" applyFill="1" applyAlignment="1">
      <alignment horizontal="right" vertical="center"/>
    </xf>
    <xf numFmtId="0" fontId="3" fillId="0" borderId="7" xfId="0" applyFont="1" applyBorder="1" applyAlignment="1"/>
    <xf numFmtId="43" fontId="0" fillId="0" borderId="0" xfId="0" applyNumberFormat="1"/>
    <xf numFmtId="166" fontId="0" fillId="4" borderId="5" xfId="0" applyNumberFormat="1" applyFill="1" applyBorder="1"/>
    <xf numFmtId="167" fontId="0" fillId="4" borderId="0" xfId="1" applyNumberFormat="1" applyFont="1" applyFill="1" applyAlignment="1">
      <alignment horizontal="right" vertical="center"/>
    </xf>
    <xf numFmtId="164" fontId="0" fillId="4" borderId="5" xfId="1" applyNumberFormat="1" applyFont="1" applyFill="1" applyBorder="1"/>
    <xf numFmtId="164" fontId="0" fillId="7" borderId="0" xfId="1" applyNumberFormat="1" applyFont="1" applyFill="1"/>
    <xf numFmtId="164" fontId="0" fillId="7" borderId="0" xfId="0" applyNumberFormat="1" applyFill="1" applyAlignment="1">
      <alignment horizontal="center"/>
    </xf>
    <xf numFmtId="164" fontId="0" fillId="0" borderId="8" xfId="1" applyNumberFormat="1" applyFont="1" applyFill="1" applyBorder="1"/>
    <xf numFmtId="0" fontId="0" fillId="11" borderId="0" xfId="0" applyFill="1" applyAlignment="1">
      <alignment horizontal="right" vertical="center"/>
    </xf>
    <xf numFmtId="164" fontId="0" fillId="11" borderId="0" xfId="0" applyNumberFormat="1" applyFill="1" applyAlignment="1">
      <alignment horizontal="center"/>
    </xf>
    <xf numFmtId="164" fontId="0" fillId="11" borderId="0" xfId="1" applyNumberFormat="1" applyFont="1" applyFill="1"/>
    <xf numFmtId="0" fontId="0" fillId="11" borderId="0" xfId="0" applyFill="1"/>
    <xf numFmtId="0" fontId="3" fillId="11" borderId="0" xfId="0" applyFont="1" applyFill="1" applyBorder="1" applyAlignment="1">
      <alignment horizontal="center" vertical="top" wrapText="1"/>
    </xf>
    <xf numFmtId="164" fontId="0" fillId="11" borderId="0" xfId="0" applyNumberFormat="1" applyFill="1"/>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8" xfId="0" applyFont="1" applyBorder="1" applyAlignment="1">
      <alignment horizontal="center" vertical="top" wrapText="1"/>
    </xf>
    <xf numFmtId="0" fontId="3" fillId="11" borderId="8" xfId="0" applyFont="1" applyFill="1" applyBorder="1" applyAlignment="1">
      <alignment horizontal="center" vertical="top"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0" fontId="3" fillId="11" borderId="4" xfId="0" applyFont="1" applyFill="1" applyBorder="1" applyAlignment="1">
      <alignment horizontal="center" vertical="top" wrapText="1"/>
    </xf>
    <xf numFmtId="0" fontId="0" fillId="0" borderId="5" xfId="0" applyBorder="1"/>
    <xf numFmtId="0" fontId="3" fillId="0" borderId="11" xfId="0" applyFont="1" applyFill="1" applyBorder="1" applyAlignment="1">
      <alignment vertical="top" wrapText="1"/>
    </xf>
    <xf numFmtId="0" fontId="0" fillId="0" borderId="11" xfId="0" applyBorder="1"/>
    <xf numFmtId="0" fontId="0" fillId="0" borderId="0" xfId="0" applyFill="1" applyBorder="1"/>
    <xf numFmtId="164" fontId="3" fillId="0" borderId="0" xfId="0" applyNumberFormat="1" applyFont="1" applyFill="1" applyBorder="1" applyAlignment="1"/>
    <xf numFmtId="164" fontId="0" fillId="0" borderId="0" xfId="0" applyNumberFormat="1" applyFill="1" applyBorder="1" applyAlignment="1">
      <alignment horizontal="right"/>
    </xf>
    <xf numFmtId="10" fontId="0" fillId="0" borderId="0" xfId="0" applyNumberFormat="1"/>
    <xf numFmtId="164" fontId="0" fillId="12" borderId="0" xfId="0" applyNumberFormat="1" applyFill="1" applyAlignment="1">
      <alignment horizontal="right"/>
    </xf>
    <xf numFmtId="168" fontId="0" fillId="0" borderId="0" xfId="0" applyNumberFormat="1"/>
    <xf numFmtId="44" fontId="0" fillId="0" borderId="1" xfId="2" applyFont="1" applyBorder="1"/>
    <xf numFmtId="0" fontId="3" fillId="0" borderId="0" xfId="0" applyFont="1" applyBorder="1" applyAlignment="1">
      <alignment horizontal="right" vertical="top" wrapText="1"/>
    </xf>
    <xf numFmtId="44" fontId="0" fillId="0" borderId="0" xfId="2" applyFont="1" applyBorder="1"/>
    <xf numFmtId="44" fontId="0" fillId="0" borderId="0" xfId="0" applyNumberFormat="1"/>
    <xf numFmtId="168" fontId="0" fillId="12" borderId="5" xfId="0" applyNumberFormat="1" applyFill="1" applyBorder="1"/>
    <xf numFmtId="0" fontId="3" fillId="4" borderId="3" xfId="0" applyFont="1" applyFill="1" applyBorder="1" applyAlignment="1">
      <alignment horizontal="right" vertical="top" wrapText="1"/>
    </xf>
    <xf numFmtId="169" fontId="0" fillId="0" borderId="1" xfId="0" applyNumberFormat="1" applyBorder="1"/>
    <xf numFmtId="0" fontId="0" fillId="0" borderId="0" xfId="0" applyAlignment="1">
      <alignment horizontal="center" wrapText="1"/>
    </xf>
    <xf numFmtId="0" fontId="0" fillId="0" borderId="0" xfId="0" applyAlignment="1">
      <alignment horizontal="left" wrapText="1"/>
    </xf>
    <xf numFmtId="0" fontId="0" fillId="4" borderId="0" xfId="0" applyFill="1"/>
    <xf numFmtId="0" fontId="11" fillId="0" borderId="0" xfId="0" applyFont="1"/>
    <xf numFmtId="0" fontId="4" fillId="0" borderId="0" xfId="0" applyFont="1" applyAlignment="1">
      <alignment horizontal="left" indent="1"/>
    </xf>
    <xf numFmtId="0" fontId="0" fillId="0" borderId="0" xfId="0" applyBorder="1"/>
    <xf numFmtId="0" fontId="0" fillId="0" borderId="0" xfId="0" applyFont="1" applyBorder="1"/>
    <xf numFmtId="0" fontId="0" fillId="0" borderId="0" xfId="0" applyFont="1" applyBorder="1" applyAlignment="1">
      <alignment horizontal="center"/>
    </xf>
    <xf numFmtId="0" fontId="3" fillId="3" borderId="8" xfId="0" applyFont="1" applyFill="1" applyBorder="1" applyAlignment="1"/>
    <xf numFmtId="0" fontId="3" fillId="3" borderId="16" xfId="0" applyFont="1" applyFill="1" applyBorder="1" applyAlignment="1"/>
    <xf numFmtId="2" fontId="3" fillId="3" borderId="8" xfId="0" applyNumberFormat="1" applyFont="1" applyFill="1" applyBorder="1" applyAlignment="1">
      <alignment horizontal="right"/>
    </xf>
    <xf numFmtId="2" fontId="3" fillId="3" borderId="16" xfId="0" applyNumberFormat="1" applyFont="1" applyFill="1" applyBorder="1" applyAlignment="1"/>
    <xf numFmtId="0" fontId="3" fillId="0" borderId="11" xfId="0" applyFont="1" applyBorder="1" applyAlignment="1"/>
    <xf numFmtId="0" fontId="3" fillId="0" borderId="12" xfId="0" applyFont="1" applyBorder="1" applyAlignment="1"/>
    <xf numFmtId="0" fontId="3" fillId="3" borderId="15" xfId="0" applyFont="1" applyFill="1" applyBorder="1" applyAlignment="1"/>
    <xf numFmtId="0" fontId="3" fillId="3" borderId="8" xfId="0" applyFont="1" applyFill="1" applyBorder="1" applyAlignment="1">
      <alignment horizontal="center"/>
    </xf>
    <xf numFmtId="0" fontId="3" fillId="3" borderId="19" xfId="0" applyFont="1" applyFill="1" applyBorder="1" applyAlignment="1"/>
    <xf numFmtId="0" fontId="0" fillId="14" borderId="0" xfId="0" applyFont="1" applyFill="1"/>
    <xf numFmtId="2" fontId="0" fillId="0" borderId="19" xfId="0" applyNumberFormat="1" applyFont="1" applyBorder="1"/>
    <xf numFmtId="0" fontId="0" fillId="0" borderId="14" xfId="0" applyFont="1" applyBorder="1"/>
    <xf numFmtId="0" fontId="0" fillId="0" borderId="17" xfId="0" applyFont="1" applyBorder="1"/>
    <xf numFmtId="0" fontId="0" fillId="0" borderId="19" xfId="0" applyFont="1" applyBorder="1"/>
    <xf numFmtId="2" fontId="0" fillId="0" borderId="0" xfId="0" applyNumberFormat="1" applyFont="1" applyBorder="1" applyAlignment="1">
      <alignment horizontal="right"/>
    </xf>
    <xf numFmtId="2" fontId="0" fillId="0" borderId="14" xfId="0" applyNumberFormat="1" applyFont="1" applyBorder="1" applyAlignment="1">
      <alignment horizontal="right"/>
    </xf>
    <xf numFmtId="2" fontId="0" fillId="0" borderId="17" xfId="0" applyNumberFormat="1" applyFont="1" applyBorder="1"/>
    <xf numFmtId="0" fontId="0" fillId="0" borderId="0" xfId="0" applyFont="1" applyBorder="1" applyAlignment="1">
      <alignment vertical="top" wrapText="1"/>
    </xf>
    <xf numFmtId="2" fontId="0" fillId="0" borderId="0" xfId="0" applyNumberFormat="1" applyFont="1" applyBorder="1" applyAlignment="1">
      <alignment horizontal="right" vertical="top" wrapText="1"/>
    </xf>
    <xf numFmtId="2" fontId="0" fillId="0" borderId="14" xfId="0" applyNumberFormat="1" applyFont="1" applyBorder="1" applyAlignment="1">
      <alignment horizontal="right" vertical="top" wrapText="1"/>
    </xf>
    <xf numFmtId="2" fontId="0" fillId="0" borderId="8" xfId="0" applyNumberFormat="1" applyFont="1" applyBorder="1" applyAlignment="1">
      <alignment horizontal="right" vertical="top" wrapText="1"/>
    </xf>
    <xf numFmtId="0" fontId="3" fillId="3" borderId="8" xfId="0" applyFont="1" applyFill="1" applyBorder="1" applyAlignment="1">
      <alignment horizontal="right"/>
    </xf>
    <xf numFmtId="0" fontId="3" fillId="3" borderId="16" xfId="0" applyFont="1" applyFill="1" applyBorder="1" applyAlignment="1">
      <alignment horizontal="right"/>
    </xf>
    <xf numFmtId="0" fontId="0" fillId="0" borderId="0" xfId="0" applyFont="1" applyBorder="1" applyAlignment="1">
      <alignment horizontal="center" vertical="top" wrapText="1"/>
    </xf>
    <xf numFmtId="0" fontId="0" fillId="0" borderId="14" xfId="0" applyFont="1" applyBorder="1" applyAlignment="1">
      <alignment horizontal="center"/>
    </xf>
    <xf numFmtId="0" fontId="0" fillId="0" borderId="0" xfId="0" applyFont="1" applyFill="1" applyBorder="1" applyAlignment="1">
      <alignment horizontal="center" vertical="top" wrapText="1"/>
    </xf>
    <xf numFmtId="0" fontId="3" fillId="3" borderId="8" xfId="0" applyFont="1" applyFill="1" applyBorder="1" applyAlignment="1">
      <alignment horizontal="center" vertical="center" textRotation="90"/>
    </xf>
    <xf numFmtId="0" fontId="3" fillId="3" borderId="0" xfId="0" applyFont="1" applyFill="1" applyBorder="1" applyAlignment="1">
      <alignment horizontal="center" vertical="center" textRotation="90"/>
    </xf>
    <xf numFmtId="0" fontId="3" fillId="3" borderId="14" xfId="0" applyFont="1" applyFill="1" applyBorder="1" applyAlignment="1">
      <alignment horizontal="center" vertical="center" textRotation="90"/>
    </xf>
    <xf numFmtId="0" fontId="3" fillId="3" borderId="8" xfId="0" applyFont="1" applyFill="1" applyBorder="1" applyAlignment="1">
      <alignment horizontal="center" vertical="center" textRotation="90" wrapText="1"/>
    </xf>
    <xf numFmtId="0" fontId="3" fillId="3" borderId="0" xfId="0" applyFont="1" applyFill="1" applyBorder="1" applyAlignment="1">
      <alignment horizontal="center" vertical="center" textRotation="90" wrapText="1"/>
    </xf>
    <xf numFmtId="0" fontId="3" fillId="3" borderId="14" xfId="0" applyFont="1" applyFill="1" applyBorder="1" applyAlignment="1">
      <alignment horizontal="center" vertical="center" textRotation="90" wrapText="1"/>
    </xf>
    <xf numFmtId="0" fontId="3" fillId="6" borderId="5" xfId="0" applyFont="1" applyFill="1" applyBorder="1"/>
    <xf numFmtId="0" fontId="3" fillId="6" borderId="18" xfId="0" applyFont="1" applyFill="1" applyBorder="1"/>
    <xf numFmtId="0" fontId="3" fillId="6" borderId="6" xfId="0" applyFont="1" applyFill="1" applyBorder="1"/>
    <xf numFmtId="0" fontId="3" fillId="6" borderId="11" xfId="0" applyFont="1" applyFill="1" applyBorder="1"/>
    <xf numFmtId="0" fontId="3" fillId="6" borderId="7" xfId="0" applyFont="1" applyFill="1" applyBorder="1"/>
    <xf numFmtId="0" fontId="0" fillId="6" borderId="7" xfId="0" applyFont="1" applyFill="1" applyBorder="1"/>
    <xf numFmtId="0" fontId="0" fillId="6" borderId="0" xfId="0" applyFill="1" applyBorder="1"/>
    <xf numFmtId="0" fontId="3" fillId="3" borderId="20" xfId="0" applyFont="1" applyFill="1" applyBorder="1"/>
    <xf numFmtId="0" fontId="3" fillId="3" borderId="20" xfId="0" applyFont="1" applyFill="1" applyBorder="1" applyAlignment="1"/>
    <xf numFmtId="0" fontId="3" fillId="3" borderId="5" xfId="0" applyFont="1" applyFill="1" applyBorder="1" applyAlignment="1"/>
    <xf numFmtId="0" fontId="3" fillId="3" borderId="18" xfId="0" applyFont="1" applyFill="1" applyBorder="1"/>
    <xf numFmtId="0" fontId="3" fillId="3" borderId="10" xfId="0" applyFont="1" applyFill="1" applyBorder="1" applyAlignment="1"/>
    <xf numFmtId="0" fontId="3" fillId="3" borderId="18" xfId="0" applyFont="1" applyFill="1" applyBorder="1" applyAlignment="1"/>
    <xf numFmtId="0" fontId="0" fillId="0" borderId="5" xfId="0" applyFont="1" applyFill="1" applyBorder="1" applyAlignment="1"/>
    <xf numFmtId="0" fontId="3" fillId="3" borderId="23" xfId="0" applyFont="1" applyFill="1" applyBorder="1" applyAlignment="1"/>
    <xf numFmtId="0" fontId="3" fillId="3" borderId="22" xfId="0" applyFont="1" applyFill="1" applyBorder="1" applyAlignment="1"/>
    <xf numFmtId="0" fontId="0" fillId="0" borderId="1" xfId="0" applyBorder="1"/>
    <xf numFmtId="0" fontId="3" fillId="0" borderId="2" xfId="0" applyFont="1" applyBorder="1"/>
    <xf numFmtId="0" fontId="0" fillId="0" borderId="2" xfId="0" applyBorder="1"/>
    <xf numFmtId="0" fontId="0" fillId="0" borderId="21" xfId="0" applyFont="1" applyFill="1" applyBorder="1" applyAlignment="1"/>
    <xf numFmtId="0" fontId="3" fillId="4" borderId="6" xfId="0" applyFont="1" applyFill="1" applyBorder="1"/>
    <xf numFmtId="0" fontId="3" fillId="4" borderId="5" xfId="0" applyFont="1" applyFill="1" applyBorder="1" applyAlignment="1">
      <alignment horizontal="center"/>
    </xf>
    <xf numFmtId="0" fontId="0" fillId="0" borderId="15" xfId="0" applyFont="1" applyBorder="1" applyAlignment="1">
      <alignment horizontal="center"/>
    </xf>
    <xf numFmtId="0" fontId="3" fillId="3" borderId="24" xfId="0" applyFont="1" applyFill="1" applyBorder="1" applyAlignment="1"/>
    <xf numFmtId="0" fontId="0" fillId="0" borderId="0" xfId="0" applyFont="1" applyFill="1" applyBorder="1" applyAlignment="1">
      <alignment horizontal="center"/>
    </xf>
    <xf numFmtId="0" fontId="13" fillId="0" borderId="0" xfId="0" applyFont="1" applyAlignment="1">
      <alignment vertical="top" wrapText="1"/>
    </xf>
    <xf numFmtId="0" fontId="12" fillId="0" borderId="0" xfId="0" applyFont="1" applyAlignment="1">
      <alignment vertical="top" wrapText="1"/>
    </xf>
    <xf numFmtId="0" fontId="5" fillId="0" borderId="0" xfId="0" applyFont="1" applyAlignment="1">
      <alignment vertical="top" wrapText="1"/>
    </xf>
    <xf numFmtId="0" fontId="9" fillId="0" borderId="0" xfId="4" applyAlignment="1" applyProtection="1">
      <alignment vertical="top" wrapText="1"/>
    </xf>
    <xf numFmtId="0" fontId="0" fillId="0" borderId="5" xfId="0" applyFont="1" applyBorder="1" applyAlignment="1">
      <alignment horizontal="center"/>
    </xf>
    <xf numFmtId="0" fontId="0" fillId="0" borderId="5" xfId="0" applyFont="1" applyBorder="1"/>
    <xf numFmtId="0" fontId="3" fillId="0" borderId="20" xfId="0" applyFont="1" applyBorder="1" applyAlignment="1">
      <alignment horizontal="center" vertical="center"/>
    </xf>
    <xf numFmtId="0" fontId="3" fillId="6" borderId="20" xfId="0" applyFont="1" applyFill="1" applyBorder="1" applyAlignment="1">
      <alignment horizontal="center" vertical="center"/>
    </xf>
    <xf numFmtId="0" fontId="3" fillId="6" borderId="20" xfId="0" applyFont="1" applyFill="1" applyBorder="1" applyAlignment="1">
      <alignment horizontal="center"/>
    </xf>
    <xf numFmtId="0" fontId="3" fillId="6" borderId="5" xfId="0" applyFont="1" applyFill="1" applyBorder="1" applyAlignment="1">
      <alignment horizontal="center"/>
    </xf>
    <xf numFmtId="0" fontId="0" fillId="0" borderId="6" xfId="0" applyFont="1" applyBorder="1"/>
    <xf numFmtId="0" fontId="3" fillId="6" borderId="21" xfId="0" applyFont="1" applyFill="1" applyBorder="1"/>
    <xf numFmtId="0" fontId="3" fillId="0" borderId="22" xfId="0" applyFont="1" applyBorder="1" applyAlignment="1">
      <alignment horizontal="center" vertical="center"/>
    </xf>
    <xf numFmtId="0" fontId="3" fillId="6" borderId="22" xfId="0" applyFont="1" applyFill="1" applyBorder="1" applyAlignment="1">
      <alignment horizontal="center"/>
    </xf>
    <xf numFmtId="0" fontId="3" fillId="6" borderId="21" xfId="0" applyFont="1" applyFill="1" applyBorder="1" applyAlignment="1">
      <alignment horizontal="center"/>
    </xf>
    <xf numFmtId="0" fontId="0" fillId="0" borderId="0" xfId="0" applyFont="1"/>
    <xf numFmtId="0" fontId="0" fillId="6" borderId="6" xfId="0" applyFont="1" applyFill="1" applyBorder="1" applyAlignment="1">
      <alignment horizontal="center"/>
    </xf>
    <xf numFmtId="0" fontId="0" fillId="0" borderId="13" xfId="0" applyFont="1" applyBorder="1"/>
    <xf numFmtId="0" fontId="0" fillId="0" borderId="25" xfId="0" applyFont="1" applyBorder="1"/>
    <xf numFmtId="0" fontId="0" fillId="6" borderId="5" xfId="0" applyFont="1" applyFill="1" applyBorder="1" applyAlignment="1">
      <alignment horizontal="center"/>
    </xf>
    <xf numFmtId="0" fontId="0" fillId="0" borderId="11" xfId="0" applyFont="1" applyBorder="1"/>
    <xf numFmtId="0" fontId="0" fillId="0" borderId="12" xfId="0" applyFont="1" applyBorder="1"/>
    <xf numFmtId="0" fontId="0" fillId="6" borderId="15" xfId="0" applyFont="1" applyFill="1" applyBorder="1" applyAlignment="1"/>
    <xf numFmtId="0" fontId="0" fillId="6" borderId="8" xfId="0" applyFont="1" applyFill="1" applyBorder="1" applyAlignment="1"/>
    <xf numFmtId="0" fontId="0" fillId="6" borderId="16" xfId="0" applyFont="1" applyFill="1" applyBorder="1"/>
    <xf numFmtId="0" fontId="0" fillId="6" borderId="10" xfId="0" applyFont="1" applyFill="1" applyBorder="1" applyAlignment="1"/>
    <xf numFmtId="0" fontId="0" fillId="6" borderId="0" xfId="0" applyFont="1" applyFill="1" applyBorder="1" applyAlignment="1"/>
    <xf numFmtId="0" fontId="0" fillId="6" borderId="19" xfId="0" applyFont="1" applyFill="1" applyBorder="1"/>
    <xf numFmtId="0" fontId="0" fillId="6" borderId="19" xfId="0" applyFont="1" applyFill="1" applyBorder="1" applyAlignment="1"/>
    <xf numFmtId="0" fontId="0" fillId="0" borderId="6" xfId="0" applyFont="1" applyBorder="1" applyAlignment="1">
      <alignment horizontal="center"/>
    </xf>
    <xf numFmtId="0" fontId="0" fillId="6" borderId="15" xfId="0" applyFont="1" applyFill="1" applyBorder="1"/>
    <xf numFmtId="0" fontId="0" fillId="6" borderId="8" xfId="0" applyFont="1" applyFill="1" applyBorder="1"/>
    <xf numFmtId="0" fontId="0" fillId="6" borderId="10" xfId="0" applyFont="1" applyFill="1" applyBorder="1"/>
    <xf numFmtId="0" fontId="0" fillId="6" borderId="0" xfId="0" applyFont="1" applyFill="1" applyBorder="1"/>
    <xf numFmtId="0" fontId="0" fillId="6" borderId="13" xfId="0" applyFont="1" applyFill="1" applyBorder="1" applyAlignment="1"/>
    <xf numFmtId="0" fontId="0" fillId="6" borderId="14" xfId="0" applyFont="1" applyFill="1" applyBorder="1" applyAlignment="1"/>
    <xf numFmtId="0" fontId="0" fillId="6" borderId="17" xfId="0" applyFont="1" applyFill="1" applyBorder="1" applyAlignment="1"/>
    <xf numFmtId="0" fontId="0" fillId="6" borderId="13" xfId="0" applyFont="1" applyFill="1" applyBorder="1"/>
    <xf numFmtId="0" fontId="0" fillId="6" borderId="14" xfId="0" applyFont="1" applyFill="1" applyBorder="1"/>
    <xf numFmtId="0" fontId="0" fillId="6" borderId="17" xfId="0" applyFont="1" applyFill="1" applyBorder="1"/>
    <xf numFmtId="0" fontId="3" fillId="0" borderId="4" xfId="0" applyFont="1" applyBorder="1"/>
    <xf numFmtId="0" fontId="0" fillId="0" borderId="4" xfId="0" applyBorder="1"/>
    <xf numFmtId="0" fontId="3" fillId="0" borderId="26" xfId="0" applyFont="1" applyBorder="1"/>
    <xf numFmtId="0" fontId="3" fillId="0" borderId="27" xfId="0" applyFont="1" applyBorder="1"/>
    <xf numFmtId="0" fontId="3" fillId="0" borderId="28" xfId="0" applyFont="1" applyBorder="1"/>
    <xf numFmtId="0" fontId="0" fillId="15" borderId="29" xfId="0" applyFill="1" applyBorder="1"/>
    <xf numFmtId="0" fontId="0" fillId="15" borderId="30" xfId="0" applyFill="1" applyBorder="1"/>
    <xf numFmtId="0" fontId="0" fillId="15" borderId="31" xfId="0" applyFill="1" applyBorder="1"/>
    <xf numFmtId="0" fontId="0" fillId="15" borderId="32" xfId="0" applyFill="1" applyBorder="1"/>
    <xf numFmtId="0" fontId="14" fillId="15" borderId="0" xfId="0" applyFont="1" applyFill="1" applyBorder="1"/>
    <xf numFmtId="0" fontId="0" fillId="15" borderId="0" xfId="0" applyFill="1" applyBorder="1"/>
    <xf numFmtId="0" fontId="0" fillId="15" borderId="33" xfId="0" applyFill="1" applyBorder="1"/>
    <xf numFmtId="0" fontId="15" fillId="15" borderId="0" xfId="4" applyFont="1" applyFill="1" applyBorder="1" applyAlignment="1" applyProtection="1"/>
    <xf numFmtId="0" fontId="0" fillId="15" borderId="34" xfId="0" applyFill="1" applyBorder="1"/>
    <xf numFmtId="0" fontId="14" fillId="15" borderId="4" xfId="0" applyFont="1" applyFill="1" applyBorder="1"/>
    <xf numFmtId="0" fontId="0" fillId="15" borderId="4" xfId="0" applyFill="1" applyBorder="1"/>
    <xf numFmtId="0" fontId="0" fillId="15" borderId="35" xfId="0" applyFill="1" applyBorder="1"/>
    <xf numFmtId="0" fontId="3" fillId="15" borderId="30" xfId="0" applyFont="1" applyFill="1" applyBorder="1"/>
    <xf numFmtId="0" fontId="16" fillId="15" borderId="0" xfId="0" applyFont="1" applyFill="1" applyBorder="1"/>
    <xf numFmtId="0" fontId="16" fillId="15" borderId="4" xfId="0" applyFont="1" applyFill="1" applyBorder="1"/>
    <xf numFmtId="0" fontId="17" fillId="15" borderId="0" xfId="0" applyFont="1" applyFill="1" applyBorder="1"/>
    <xf numFmtId="0" fontId="3" fillId="0" borderId="5" xfId="0" applyFont="1" applyBorder="1" applyAlignment="1">
      <alignment horizontal="center"/>
    </xf>
    <xf numFmtId="0" fontId="3" fillId="3" borderId="20" xfId="0" applyFont="1" applyFill="1" applyBorder="1" applyAlignment="1">
      <alignment horizontal="center" vertical="top" wrapText="1"/>
    </xf>
    <xf numFmtId="0" fontId="3" fillId="3" borderId="22" xfId="0" applyFont="1" applyFill="1" applyBorder="1" applyAlignment="1">
      <alignment horizontal="center" vertical="top" wrapText="1"/>
    </xf>
    <xf numFmtId="0" fontId="0" fillId="0" borderId="18" xfId="0" applyFont="1" applyBorder="1" applyAlignment="1">
      <alignment horizontal="center" vertical="center" wrapText="1"/>
    </xf>
    <xf numFmtId="0" fontId="0" fillId="0" borderId="6" xfId="0" applyFont="1" applyBorder="1" applyAlignment="1">
      <alignment horizontal="center" vertical="center" wrapText="1"/>
    </xf>
    <xf numFmtId="0" fontId="3" fillId="3" borderId="20"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3" borderId="15" xfId="0" applyFont="1" applyFill="1" applyBorder="1" applyAlignment="1">
      <alignment horizontal="center" vertical="center" textRotation="90"/>
    </xf>
    <xf numFmtId="0" fontId="3" fillId="3" borderId="10" xfId="0" applyFont="1" applyFill="1" applyBorder="1" applyAlignment="1">
      <alignment horizontal="center" vertical="center" textRotation="90"/>
    </xf>
    <xf numFmtId="0" fontId="3" fillId="3" borderId="13" xfId="0" applyFont="1" applyFill="1" applyBorder="1" applyAlignment="1">
      <alignment horizontal="center" vertical="center" textRotation="90"/>
    </xf>
    <xf numFmtId="0" fontId="3" fillId="3" borderId="15" xfId="0" applyFont="1" applyFill="1" applyBorder="1" applyAlignment="1">
      <alignment horizontal="left"/>
    </xf>
    <xf numFmtId="0" fontId="3" fillId="3" borderId="8" xfId="0" applyFont="1" applyFill="1" applyBorder="1" applyAlignment="1">
      <alignment horizontal="left"/>
    </xf>
    <xf numFmtId="0" fontId="3" fillId="3" borderId="16" xfId="0" applyFont="1" applyFill="1" applyBorder="1" applyAlignment="1">
      <alignment horizontal="left"/>
    </xf>
    <xf numFmtId="0" fontId="3" fillId="3" borderId="13" xfId="0" applyFont="1" applyFill="1" applyBorder="1" applyAlignment="1">
      <alignment horizontal="left"/>
    </xf>
    <xf numFmtId="0" fontId="3" fillId="3" borderId="14" xfId="0" applyFont="1" applyFill="1" applyBorder="1" applyAlignment="1">
      <alignment horizontal="left"/>
    </xf>
    <xf numFmtId="0" fontId="3" fillId="3" borderId="17" xfId="0" applyFont="1" applyFill="1" applyBorder="1" applyAlignment="1">
      <alignment horizontal="left"/>
    </xf>
    <xf numFmtId="0" fontId="3" fillId="6" borderId="7" xfId="0" applyFont="1" applyFill="1" applyBorder="1" applyAlignment="1">
      <alignment horizontal="right" vertical="top"/>
    </xf>
    <xf numFmtId="0" fontId="3" fillId="6" borderId="12" xfId="0" applyFont="1" applyFill="1" applyBorder="1" applyAlignment="1">
      <alignment horizontal="right" vertical="top"/>
    </xf>
    <xf numFmtId="0" fontId="3" fillId="3" borderId="13" xfId="0" applyFont="1" applyFill="1" applyBorder="1" applyAlignment="1">
      <alignment horizontal="center"/>
    </xf>
    <xf numFmtId="0" fontId="3" fillId="3" borderId="14" xfId="0" applyFont="1" applyFill="1" applyBorder="1" applyAlignment="1">
      <alignment horizontal="center"/>
    </xf>
    <xf numFmtId="0" fontId="3" fillId="3" borderId="7" xfId="0" applyFont="1" applyFill="1" applyBorder="1" applyAlignment="1">
      <alignment horizontal="center"/>
    </xf>
    <xf numFmtId="0" fontId="3" fillId="3" borderId="12" xfId="0" applyFont="1" applyFill="1" applyBorder="1" applyAlignment="1">
      <alignment horizontal="center"/>
    </xf>
    <xf numFmtId="0" fontId="3" fillId="3" borderId="15" xfId="0" applyFont="1" applyFill="1" applyBorder="1" applyAlignment="1">
      <alignment horizontal="center" vertical="center" textRotation="90" wrapText="1"/>
    </xf>
    <xf numFmtId="0" fontId="3" fillId="3" borderId="10" xfId="0" applyFont="1" applyFill="1" applyBorder="1" applyAlignment="1">
      <alignment horizontal="center" vertical="center" textRotation="90" wrapText="1"/>
    </xf>
    <xf numFmtId="0" fontId="3" fillId="3" borderId="13" xfId="0" applyFont="1" applyFill="1" applyBorder="1" applyAlignment="1">
      <alignment horizontal="center" vertical="center" textRotation="90" wrapText="1"/>
    </xf>
    <xf numFmtId="0" fontId="3" fillId="6" borderId="7" xfId="0" applyFont="1" applyFill="1" applyBorder="1" applyAlignment="1">
      <alignment horizontal="left"/>
    </xf>
    <xf numFmtId="0" fontId="3" fillId="6" borderId="12" xfId="0" applyFont="1" applyFill="1" applyBorder="1" applyAlignment="1">
      <alignment horizontal="left"/>
    </xf>
    <xf numFmtId="0" fontId="3" fillId="6" borderId="11" xfId="0" applyFont="1" applyFill="1" applyBorder="1" applyAlignment="1">
      <alignment horizontal="left"/>
    </xf>
    <xf numFmtId="0" fontId="3" fillId="0" borderId="18" xfId="0" applyFont="1" applyBorder="1" applyAlignment="1">
      <alignment horizontal="center"/>
    </xf>
    <xf numFmtId="0" fontId="3" fillId="0" borderId="5" xfId="0" applyFont="1" applyFill="1" applyBorder="1" applyAlignment="1">
      <alignment horizontal="center" vertical="top" wrapText="1"/>
    </xf>
    <xf numFmtId="0" fontId="3" fillId="3" borderId="0" xfId="0" applyFont="1" applyFill="1" applyAlignment="1">
      <alignment horizontal="center" vertical="center" wrapText="1"/>
    </xf>
    <xf numFmtId="0" fontId="3" fillId="2" borderId="2" xfId="0" applyFont="1" applyFill="1" applyBorder="1" applyAlignment="1">
      <alignment horizontal="center"/>
    </xf>
    <xf numFmtId="0" fontId="3" fillId="2" borderId="7" xfId="0" applyFont="1" applyFill="1" applyBorder="1" applyAlignment="1">
      <alignment horizontal="center"/>
    </xf>
    <xf numFmtId="164" fontId="0" fillId="0" borderId="0" xfId="1" applyNumberFormat="1" applyFont="1" applyAlignment="1">
      <alignment horizontal="center"/>
    </xf>
    <xf numFmtId="164" fontId="0" fillId="0" borderId="10" xfId="1" applyNumberFormat="1" applyFont="1" applyBorder="1" applyAlignment="1">
      <alignment horizontal="center"/>
    </xf>
    <xf numFmtId="164" fontId="3" fillId="3" borderId="11" xfId="0" applyNumberFormat="1" applyFont="1" applyFill="1" applyBorder="1" applyAlignment="1">
      <alignment horizontal="right"/>
    </xf>
    <xf numFmtId="164" fontId="3" fillId="3" borderId="7" xfId="0" applyNumberFormat="1" applyFont="1" applyFill="1" applyBorder="1" applyAlignment="1">
      <alignment horizontal="right"/>
    </xf>
    <xf numFmtId="164" fontId="3" fillId="3" borderId="12" xfId="0" applyNumberFormat="1" applyFont="1" applyFill="1" applyBorder="1" applyAlignment="1">
      <alignment horizontal="right"/>
    </xf>
    <xf numFmtId="0" fontId="3" fillId="0" borderId="5" xfId="0" applyFont="1" applyFill="1" applyBorder="1" applyAlignment="1">
      <alignment horizontal="left" vertical="top" wrapText="1"/>
    </xf>
    <xf numFmtId="164" fontId="3" fillId="3" borderId="11" xfId="0" applyNumberFormat="1" applyFont="1" applyFill="1" applyBorder="1" applyAlignment="1">
      <alignment horizontal="right" vertical="center" wrapText="1"/>
    </xf>
    <xf numFmtId="164" fontId="3" fillId="3" borderId="7" xfId="0" applyNumberFormat="1" applyFont="1" applyFill="1" applyBorder="1" applyAlignment="1">
      <alignment horizontal="right" vertical="center" wrapText="1"/>
    </xf>
    <xf numFmtId="164" fontId="3" fillId="3" borderId="12" xfId="0" applyNumberFormat="1" applyFont="1" applyFill="1" applyBorder="1" applyAlignment="1">
      <alignment horizontal="right" vertical="center" wrapText="1"/>
    </xf>
    <xf numFmtId="0" fontId="0" fillId="4" borderId="11" xfId="0" applyFill="1" applyBorder="1" applyAlignment="1">
      <alignment horizontal="center"/>
    </xf>
    <xf numFmtId="0" fontId="0" fillId="4" borderId="12" xfId="0" applyFill="1" applyBorder="1" applyAlignment="1">
      <alignment horizontal="center"/>
    </xf>
    <xf numFmtId="0" fontId="0" fillId="0" borderId="0" xfId="0" applyAlignment="1">
      <alignment horizontal="left" wrapText="1" indent="1"/>
    </xf>
    <xf numFmtId="0" fontId="0" fillId="0" borderId="0" xfId="0" applyAlignment="1">
      <alignment horizontal="left" vertical="top" wrapText="1"/>
    </xf>
    <xf numFmtId="0" fontId="0" fillId="0" borderId="0" xfId="0" applyAlignment="1">
      <alignment horizontal="left"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8018</xdr:colOff>
      <xdr:row>36</xdr:row>
      <xdr:rowOff>27943</xdr:rowOff>
    </xdr:from>
    <xdr:to>
      <xdr:col>9</xdr:col>
      <xdr:colOff>476250</xdr:colOff>
      <xdr:row>51</xdr:row>
      <xdr:rowOff>57151</xdr:rowOff>
    </xdr:to>
    <xdr:pic>
      <xdr:nvPicPr>
        <xdr:cNvPr id="7169" name="Picture 1" descr="http://www.theoildrum.com/files/1%20OOIP%20by%20county%20ND%20.png"/>
        <xdr:cNvPicPr>
          <a:picLocks noChangeAspect="1" noChangeArrowheads="1"/>
        </xdr:cNvPicPr>
      </xdr:nvPicPr>
      <xdr:blipFill>
        <a:blip xmlns:r="http://schemas.openxmlformats.org/officeDocument/2006/relationships" r:embed="rId1" cstate="print"/>
        <a:srcRect/>
        <a:stretch>
          <a:fillRect/>
        </a:stretch>
      </xdr:blipFill>
      <xdr:spPr bwMode="auto">
        <a:xfrm>
          <a:off x="1417718" y="6924043"/>
          <a:ext cx="5268832" cy="2905758"/>
        </a:xfrm>
        <a:prstGeom prst="rect">
          <a:avLst/>
        </a:prstGeom>
        <a:noFill/>
      </xdr:spPr>
    </xdr:pic>
    <xdr:clientData/>
  </xdr:twoCellAnchor>
  <xdr:twoCellAnchor>
    <xdr:from>
      <xdr:col>5</xdr:col>
      <xdr:colOff>201931</xdr:colOff>
      <xdr:row>26</xdr:row>
      <xdr:rowOff>38100</xdr:rowOff>
    </xdr:from>
    <xdr:to>
      <xdr:col>5</xdr:col>
      <xdr:colOff>247650</xdr:colOff>
      <xdr:row>28</xdr:row>
      <xdr:rowOff>114300</xdr:rowOff>
    </xdr:to>
    <xdr:sp macro="" textlink="">
      <xdr:nvSpPr>
        <xdr:cNvPr id="4" name="Left Bracket 3"/>
        <xdr:cNvSpPr/>
      </xdr:nvSpPr>
      <xdr:spPr>
        <a:xfrm>
          <a:off x="2992756" y="5029200"/>
          <a:ext cx="45719" cy="4572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indent="0" algn="ctr"/>
          <a:endParaRPr lang="en-US" sz="1100">
            <a:solidFill>
              <a:schemeClr val="tx1"/>
            </a:solidFill>
            <a:latin typeface="+mn-lt"/>
            <a:ea typeface="+mn-ea"/>
            <a:cs typeface="+mn-cs"/>
          </a:endParaRPr>
        </a:p>
      </xdr:txBody>
    </xdr:sp>
    <xdr:clientData/>
  </xdr:twoCellAnchor>
  <xdr:twoCellAnchor>
    <xdr:from>
      <xdr:col>5</xdr:col>
      <xdr:colOff>66674</xdr:colOff>
      <xdr:row>25</xdr:row>
      <xdr:rowOff>19049</xdr:rowOff>
    </xdr:from>
    <xdr:to>
      <xdr:col>5</xdr:col>
      <xdr:colOff>142875</xdr:colOff>
      <xdr:row>26</xdr:row>
      <xdr:rowOff>152400</xdr:rowOff>
    </xdr:to>
    <xdr:sp macro="" textlink="">
      <xdr:nvSpPr>
        <xdr:cNvPr id="5" name="Left Bracket 4"/>
        <xdr:cNvSpPr/>
      </xdr:nvSpPr>
      <xdr:spPr>
        <a:xfrm>
          <a:off x="2857499" y="4819649"/>
          <a:ext cx="76201" cy="32385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indent="0" algn="ctr"/>
          <a:endParaRPr lang="en-US" sz="1100">
            <a:solidFill>
              <a:schemeClr val="tx1"/>
            </a:solidFill>
            <a:latin typeface="+mn-lt"/>
            <a:ea typeface="+mn-ea"/>
            <a:cs typeface="+mn-cs"/>
          </a:endParaRPr>
        </a:p>
      </xdr:txBody>
    </xdr:sp>
    <xdr:clientData/>
  </xdr:twoCellAnchor>
  <xdr:twoCellAnchor>
    <xdr:from>
      <xdr:col>13</xdr:col>
      <xdr:colOff>66674</xdr:colOff>
      <xdr:row>40</xdr:row>
      <xdr:rowOff>19049</xdr:rowOff>
    </xdr:from>
    <xdr:to>
      <xdr:col>13</xdr:col>
      <xdr:colOff>142875</xdr:colOff>
      <xdr:row>41</xdr:row>
      <xdr:rowOff>152400</xdr:rowOff>
    </xdr:to>
    <xdr:sp macro="" textlink="">
      <xdr:nvSpPr>
        <xdr:cNvPr id="6" name="Left Bracket 5"/>
        <xdr:cNvSpPr/>
      </xdr:nvSpPr>
      <xdr:spPr>
        <a:xfrm>
          <a:off x="9124949" y="8058149"/>
          <a:ext cx="76201" cy="32385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indent="0" algn="ctr"/>
          <a:endParaRPr lang="en-US" sz="1100">
            <a:solidFill>
              <a:schemeClr val="tx1"/>
            </a:solidFill>
            <a:latin typeface="+mn-lt"/>
            <a:ea typeface="+mn-ea"/>
            <a:cs typeface="+mn-cs"/>
          </a:endParaRPr>
        </a:p>
      </xdr:txBody>
    </xdr:sp>
    <xdr:clientData/>
  </xdr:twoCellAnchor>
  <xdr:twoCellAnchor>
    <xdr:from>
      <xdr:col>5</xdr:col>
      <xdr:colOff>400050</xdr:colOff>
      <xdr:row>42</xdr:row>
      <xdr:rowOff>28575</xdr:rowOff>
    </xdr:from>
    <xdr:to>
      <xdr:col>6</xdr:col>
      <xdr:colOff>504825</xdr:colOff>
      <xdr:row>44</xdr:row>
      <xdr:rowOff>114300</xdr:rowOff>
    </xdr:to>
    <xdr:sp macro="" textlink="">
      <xdr:nvSpPr>
        <xdr:cNvPr id="7" name="Flowchart: Connector 6"/>
        <xdr:cNvSpPr/>
      </xdr:nvSpPr>
      <xdr:spPr>
        <a:xfrm>
          <a:off x="3190875" y="8067675"/>
          <a:ext cx="809625" cy="466725"/>
        </a:xfrm>
        <a:prstGeom prst="flowChartConnector">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xdr:col>
      <xdr:colOff>150893</xdr:colOff>
      <xdr:row>39</xdr:row>
      <xdr:rowOff>123193</xdr:rowOff>
    </xdr:from>
    <xdr:to>
      <xdr:col>7</xdr:col>
      <xdr:colOff>227093</xdr:colOff>
      <xdr:row>42</xdr:row>
      <xdr:rowOff>18418</xdr:rowOff>
    </xdr:to>
    <xdr:sp macro="" textlink="">
      <xdr:nvSpPr>
        <xdr:cNvPr id="8" name="Flowchart: Connector 7"/>
        <xdr:cNvSpPr/>
      </xdr:nvSpPr>
      <xdr:spPr>
        <a:xfrm>
          <a:off x="3646568" y="7590793"/>
          <a:ext cx="809625" cy="466725"/>
        </a:xfrm>
        <a:prstGeom prst="flowChartConnector">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381000</xdr:colOff>
      <xdr:row>42</xdr:row>
      <xdr:rowOff>142875</xdr:rowOff>
    </xdr:from>
    <xdr:to>
      <xdr:col>8</xdr:col>
      <xdr:colOff>609600</xdr:colOff>
      <xdr:row>44</xdr:row>
      <xdr:rowOff>161925</xdr:rowOff>
    </xdr:to>
    <xdr:sp macro="" textlink="">
      <xdr:nvSpPr>
        <xdr:cNvPr id="9" name="Flowchart: Process 8"/>
        <xdr:cNvSpPr/>
      </xdr:nvSpPr>
      <xdr:spPr>
        <a:xfrm>
          <a:off x="4610100" y="8181975"/>
          <a:ext cx="1219200" cy="400050"/>
        </a:xfrm>
        <a:prstGeom prst="flowChartProcess">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t>TARGET</a:t>
          </a:r>
          <a:r>
            <a:rPr lang="en-US" sz="1400" baseline="0"/>
            <a:t> _A</a:t>
          </a:r>
          <a:endParaRPr lang="en-US" sz="1400"/>
        </a:p>
      </xdr:txBody>
    </xdr:sp>
    <xdr:clientData/>
  </xdr:twoCellAnchor>
  <xdr:twoCellAnchor>
    <xdr:from>
      <xdr:col>7</xdr:col>
      <xdr:colOff>741443</xdr:colOff>
      <xdr:row>39</xdr:row>
      <xdr:rowOff>46993</xdr:rowOff>
    </xdr:from>
    <xdr:to>
      <xdr:col>8</xdr:col>
      <xdr:colOff>970043</xdr:colOff>
      <xdr:row>41</xdr:row>
      <xdr:rowOff>66043</xdr:rowOff>
    </xdr:to>
    <xdr:sp macro="" textlink="">
      <xdr:nvSpPr>
        <xdr:cNvPr id="10" name="Flowchart: Process 9"/>
        <xdr:cNvSpPr/>
      </xdr:nvSpPr>
      <xdr:spPr>
        <a:xfrm>
          <a:off x="4970543" y="7514593"/>
          <a:ext cx="1219200" cy="400050"/>
        </a:xfrm>
        <a:prstGeom prst="flowChartProcess">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a:t>TARGET</a:t>
          </a:r>
          <a:r>
            <a:rPr lang="en-US" sz="1400" baseline="0"/>
            <a:t> _B</a:t>
          </a:r>
          <a:endParaRPr lang="en-US" sz="1400"/>
        </a:p>
      </xdr:txBody>
    </xdr:sp>
    <xdr:clientData/>
  </xdr:twoCellAnchor>
  <xdr:twoCellAnchor>
    <xdr:from>
      <xdr:col>7</xdr:col>
      <xdr:colOff>190501</xdr:colOff>
      <xdr:row>40</xdr:row>
      <xdr:rowOff>56518</xdr:rowOff>
    </xdr:from>
    <xdr:to>
      <xdr:col>7</xdr:col>
      <xdr:colOff>741444</xdr:colOff>
      <xdr:row>40</xdr:row>
      <xdr:rowOff>171450</xdr:rowOff>
    </xdr:to>
    <xdr:cxnSp macro="">
      <xdr:nvCxnSpPr>
        <xdr:cNvPr id="15" name="Straight Arrow Connector 14"/>
        <xdr:cNvCxnSpPr>
          <a:stCxn id="10" idx="1"/>
        </xdr:cNvCxnSpPr>
      </xdr:nvCxnSpPr>
      <xdr:spPr>
        <a:xfrm rot="10800000" flipV="1">
          <a:off x="4419601" y="7714618"/>
          <a:ext cx="550943" cy="11493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504825</xdr:colOff>
      <xdr:row>43</xdr:row>
      <xdr:rowOff>71438</xdr:rowOff>
    </xdr:from>
    <xdr:to>
      <xdr:col>7</xdr:col>
      <xdr:colOff>381000</xdr:colOff>
      <xdr:row>43</xdr:row>
      <xdr:rowOff>152400</xdr:rowOff>
    </xdr:to>
    <xdr:cxnSp macro="">
      <xdr:nvCxnSpPr>
        <xdr:cNvPr id="17" name="Straight Arrow Connector 16"/>
        <xdr:cNvCxnSpPr>
          <a:stCxn id="9" idx="1"/>
          <a:endCxn id="7" idx="6"/>
        </xdr:cNvCxnSpPr>
      </xdr:nvCxnSpPr>
      <xdr:spPr>
        <a:xfrm rot="10800000">
          <a:off x="4000500" y="8301038"/>
          <a:ext cx="609600" cy="8096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11</xdr:col>
      <xdr:colOff>552450</xdr:colOff>
      <xdr:row>9</xdr:row>
      <xdr:rowOff>104775</xdr:rowOff>
    </xdr:to>
    <xdr:pic>
      <xdr:nvPicPr>
        <xdr:cNvPr id="2049" name="Picture 1" descr="Booma"/>
        <xdr:cNvPicPr>
          <a:picLocks noChangeAspect="1" noChangeArrowheads="1"/>
        </xdr:cNvPicPr>
      </xdr:nvPicPr>
      <xdr:blipFill>
        <a:blip xmlns:r="http://schemas.openxmlformats.org/officeDocument/2006/relationships" r:embed="rId1" cstate="print"/>
        <a:srcRect/>
        <a:stretch>
          <a:fillRect/>
        </a:stretch>
      </xdr:blipFill>
      <xdr:spPr bwMode="auto">
        <a:xfrm>
          <a:off x="5743575" y="676275"/>
          <a:ext cx="2381250" cy="1247775"/>
        </a:xfrm>
        <a:prstGeom prst="rect">
          <a:avLst/>
        </a:prstGeom>
        <a:noFill/>
      </xdr:spPr>
    </xdr:pic>
    <xdr:clientData/>
  </xdr:twoCellAnchor>
  <xdr:twoCellAnchor editAs="oneCell">
    <xdr:from>
      <xdr:col>8</xdr:col>
      <xdr:colOff>123825</xdr:colOff>
      <xdr:row>10</xdr:row>
      <xdr:rowOff>180975</xdr:rowOff>
    </xdr:from>
    <xdr:to>
      <xdr:col>11</xdr:col>
      <xdr:colOff>504136</xdr:colOff>
      <xdr:row>21</xdr:row>
      <xdr:rowOff>95250</xdr:rowOff>
    </xdr:to>
    <xdr:pic>
      <xdr:nvPicPr>
        <xdr:cNvPr id="2050" name="Picture 2" descr="Booma negwt"/>
        <xdr:cNvPicPr>
          <a:picLocks noChangeAspect="1" noChangeArrowheads="1"/>
        </xdr:cNvPicPr>
      </xdr:nvPicPr>
      <xdr:blipFill>
        <a:blip xmlns:r="http://schemas.openxmlformats.org/officeDocument/2006/relationships" r:embed="rId2" cstate="print"/>
        <a:srcRect/>
        <a:stretch>
          <a:fillRect/>
        </a:stretch>
      </xdr:blipFill>
      <xdr:spPr bwMode="auto">
        <a:xfrm>
          <a:off x="5867400" y="2200275"/>
          <a:ext cx="2209111" cy="2200275"/>
        </a:xfrm>
        <a:prstGeom prst="rect">
          <a:avLst/>
        </a:prstGeom>
        <a:noFill/>
      </xdr:spPr>
    </xdr:pic>
    <xdr:clientData/>
  </xdr:twoCellAnchor>
  <xdr:twoCellAnchor editAs="oneCell">
    <xdr:from>
      <xdr:col>8</xdr:col>
      <xdr:colOff>9525</xdr:colOff>
      <xdr:row>24</xdr:row>
      <xdr:rowOff>180975</xdr:rowOff>
    </xdr:from>
    <xdr:to>
      <xdr:col>11</xdr:col>
      <xdr:colOff>561975</xdr:colOff>
      <xdr:row>34</xdr:row>
      <xdr:rowOff>85725</xdr:rowOff>
    </xdr:to>
    <xdr:pic>
      <xdr:nvPicPr>
        <xdr:cNvPr id="2051" name="Picture 3" descr="http://upload.wikimedia.org/wikipedia/commons/thumb/4/4e/AcueductoSegovia_edit1.jpg/250px-AcueductoSegovia_edit1.jpg"/>
        <xdr:cNvPicPr>
          <a:picLocks noChangeAspect="1" noChangeArrowheads="1"/>
        </xdr:cNvPicPr>
      </xdr:nvPicPr>
      <xdr:blipFill>
        <a:blip xmlns:r="http://schemas.openxmlformats.org/officeDocument/2006/relationships" r:embed="rId3" cstate="print"/>
        <a:srcRect/>
        <a:stretch>
          <a:fillRect/>
        </a:stretch>
      </xdr:blipFill>
      <xdr:spPr bwMode="auto">
        <a:xfrm>
          <a:off x="5753100" y="5057775"/>
          <a:ext cx="2381250" cy="18097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G:\3_Job%20Apps%202012\COLD-CALL%20&amp;%20STRATEGY%20PACKAGES\SEI_Application\ca.linkedin.com\in\davehuer\" TargetMode="External"/><Relationship Id="rId1" Type="http://schemas.openxmlformats.org/officeDocument/2006/relationships/hyperlink" Target="http://dhuer.htpwebdesign.ca/innoprojects.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chem.hawaii.edu/uham/lift.html"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dmr.nd.gov/oilgas/presentations/HouseApprop01102013.pdf" TargetMode="External"/><Relationship Id="rId1" Type="http://schemas.openxmlformats.org/officeDocument/2006/relationships/hyperlink" Target="http://www.chem.hawaii.edu/uham/lif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workbookViewId="0">
      <selection activeCell="D22" sqref="D22"/>
    </sheetView>
  </sheetViews>
  <sheetFormatPr defaultRowHeight="15" x14ac:dyDescent="0.25"/>
  <cols>
    <col min="1" max="1" width="3.85546875" customWidth="1"/>
    <col min="2" max="2" width="11.85546875" style="15" customWidth="1"/>
    <col min="3" max="3" width="21.85546875" customWidth="1"/>
    <col min="5" max="5" width="17.7109375" customWidth="1"/>
  </cols>
  <sheetData>
    <row r="1" spans="1:13" x14ac:dyDescent="0.25">
      <c r="A1" s="259"/>
      <c r="B1" s="271"/>
      <c r="C1" s="260"/>
      <c r="D1" s="260"/>
      <c r="E1" s="260"/>
      <c r="F1" s="260"/>
      <c r="G1" s="260"/>
      <c r="H1" s="260"/>
      <c r="I1" s="260"/>
      <c r="J1" s="260"/>
      <c r="K1" s="260"/>
      <c r="L1" s="260"/>
      <c r="M1" s="261"/>
    </row>
    <row r="2" spans="1:13" ht="23.25" x14ac:dyDescent="0.35">
      <c r="A2" s="262"/>
      <c r="B2" s="272" t="s">
        <v>404</v>
      </c>
      <c r="C2" s="263"/>
      <c r="D2" s="263" t="s">
        <v>408</v>
      </c>
      <c r="E2" s="263"/>
      <c r="F2" s="263" t="s">
        <v>407</v>
      </c>
      <c r="G2" s="263"/>
      <c r="H2" s="263"/>
      <c r="I2" s="264"/>
      <c r="J2" s="264"/>
      <c r="K2" s="264"/>
      <c r="L2" s="264"/>
      <c r="M2" s="265"/>
    </row>
    <row r="3" spans="1:13" ht="23.25" x14ac:dyDescent="0.35">
      <c r="A3" s="262"/>
      <c r="B3" s="272"/>
      <c r="C3" s="263"/>
      <c r="D3" s="263" t="s">
        <v>415</v>
      </c>
      <c r="E3" s="263"/>
      <c r="F3" s="263" t="s">
        <v>416</v>
      </c>
      <c r="G3" s="263"/>
      <c r="H3" s="263"/>
      <c r="I3" s="264"/>
      <c r="J3" s="264"/>
      <c r="K3" s="264"/>
      <c r="L3" s="264"/>
      <c r="M3" s="265"/>
    </row>
    <row r="4" spans="1:13" ht="23.25" x14ac:dyDescent="0.35">
      <c r="A4" s="262"/>
      <c r="B4" s="272"/>
      <c r="C4" s="263"/>
      <c r="D4" s="263" t="s">
        <v>410</v>
      </c>
      <c r="E4" s="263"/>
      <c r="F4" s="263" t="s">
        <v>414</v>
      </c>
      <c r="G4" s="263"/>
      <c r="H4" s="263"/>
      <c r="I4" s="264"/>
      <c r="J4" s="264"/>
      <c r="K4" s="264"/>
      <c r="L4" s="264"/>
      <c r="M4" s="265"/>
    </row>
    <row r="5" spans="1:13" ht="23.25" x14ac:dyDescent="0.35">
      <c r="A5" s="262"/>
      <c r="B5" s="272"/>
      <c r="C5" s="263"/>
      <c r="D5" s="263" t="s">
        <v>413</v>
      </c>
      <c r="E5" s="263"/>
      <c r="F5" s="263" t="s">
        <v>412</v>
      </c>
      <c r="G5" s="263"/>
      <c r="H5" s="263"/>
      <c r="I5" s="264"/>
      <c r="J5" s="264"/>
      <c r="K5" s="264"/>
      <c r="L5" s="264"/>
      <c r="M5" s="265"/>
    </row>
    <row r="6" spans="1:13" ht="23.25" x14ac:dyDescent="0.35">
      <c r="A6" s="262"/>
      <c r="B6" s="272"/>
      <c r="C6" s="263"/>
      <c r="D6" s="263"/>
      <c r="E6" s="263"/>
      <c r="F6" s="263"/>
      <c r="G6" s="263"/>
      <c r="H6" s="263"/>
      <c r="I6" s="264"/>
      <c r="J6" s="264"/>
      <c r="K6" s="264"/>
      <c r="L6" s="264"/>
      <c r="M6" s="265"/>
    </row>
    <row r="7" spans="1:13" ht="23.25" x14ac:dyDescent="0.35">
      <c r="A7" s="262"/>
      <c r="B7" s="272"/>
      <c r="C7" s="263"/>
      <c r="D7" s="263" t="s">
        <v>409</v>
      </c>
      <c r="E7" s="263"/>
      <c r="F7" s="263" t="s">
        <v>405</v>
      </c>
      <c r="G7" s="263"/>
      <c r="H7" s="263"/>
      <c r="I7" s="264"/>
      <c r="J7" s="264"/>
      <c r="K7" s="264"/>
      <c r="L7" s="264"/>
      <c r="M7" s="265"/>
    </row>
    <row r="8" spans="1:13" ht="23.25" x14ac:dyDescent="0.35">
      <c r="A8" s="262"/>
      <c r="B8" s="272"/>
      <c r="C8" s="263"/>
      <c r="D8" s="263" t="s">
        <v>406</v>
      </c>
      <c r="E8" s="263"/>
      <c r="F8" s="263" t="s">
        <v>411</v>
      </c>
      <c r="G8" s="263"/>
      <c r="H8" s="263"/>
      <c r="I8" s="264"/>
      <c r="J8" s="264"/>
      <c r="K8" s="264"/>
      <c r="L8" s="264"/>
      <c r="M8" s="265"/>
    </row>
    <row r="9" spans="1:13" ht="23.25" x14ac:dyDescent="0.35">
      <c r="A9" s="262"/>
      <c r="B9" s="272"/>
      <c r="C9" s="263"/>
      <c r="D9" s="263"/>
      <c r="E9" s="263"/>
      <c r="F9" s="263"/>
      <c r="G9" s="263"/>
      <c r="H9" s="263"/>
      <c r="I9" s="264"/>
      <c r="J9" s="264"/>
      <c r="K9" s="264"/>
      <c r="L9" s="264"/>
      <c r="M9" s="265"/>
    </row>
    <row r="10" spans="1:13" ht="23.25" x14ac:dyDescent="0.35">
      <c r="A10" s="262"/>
      <c r="B10" s="272" t="s">
        <v>400</v>
      </c>
      <c r="C10" s="263"/>
      <c r="D10" s="263" t="s">
        <v>418</v>
      </c>
      <c r="E10" s="263"/>
      <c r="F10" s="264"/>
      <c r="G10" s="264"/>
      <c r="H10" s="264"/>
      <c r="I10" s="264"/>
      <c r="J10" s="264"/>
      <c r="K10" s="264"/>
      <c r="L10" s="264"/>
      <c r="M10" s="265"/>
    </row>
    <row r="11" spans="1:13" ht="23.25" x14ac:dyDescent="0.35">
      <c r="A11" s="262"/>
      <c r="B11" s="272"/>
      <c r="C11" s="263"/>
      <c r="D11" s="263" t="s">
        <v>401</v>
      </c>
      <c r="E11" s="263"/>
      <c r="F11" s="264"/>
      <c r="G11" s="264"/>
      <c r="H11" s="264"/>
      <c r="I11" s="264"/>
      <c r="J11" s="264"/>
      <c r="K11" s="264"/>
      <c r="L11" s="264"/>
      <c r="M11" s="265"/>
    </row>
    <row r="12" spans="1:13" ht="23.25" x14ac:dyDescent="0.35">
      <c r="A12" s="262"/>
      <c r="B12" s="272"/>
      <c r="C12" s="263"/>
      <c r="D12" s="274" t="s">
        <v>417</v>
      </c>
      <c r="E12" s="263"/>
      <c r="F12" s="264"/>
      <c r="G12" s="264"/>
      <c r="H12" s="264"/>
      <c r="I12" s="264"/>
      <c r="J12" s="264"/>
      <c r="K12" s="264"/>
      <c r="L12" s="264"/>
      <c r="M12" s="265"/>
    </row>
    <row r="13" spans="1:13" ht="23.25" x14ac:dyDescent="0.35">
      <c r="A13" s="262"/>
      <c r="B13" s="272"/>
      <c r="C13" s="263"/>
      <c r="D13" s="263"/>
      <c r="E13" s="263"/>
      <c r="F13" s="264"/>
      <c r="G13" s="264"/>
      <c r="H13" s="264"/>
      <c r="I13" s="264"/>
      <c r="J13" s="264"/>
      <c r="K13" s="264"/>
      <c r="L13" s="264"/>
      <c r="M13" s="265"/>
    </row>
    <row r="14" spans="1:13" ht="23.25" x14ac:dyDescent="0.35">
      <c r="A14" s="262"/>
      <c r="B14" s="272" t="s">
        <v>422</v>
      </c>
      <c r="C14" s="263"/>
      <c r="D14" s="263" t="s">
        <v>421</v>
      </c>
      <c r="E14" s="263"/>
      <c r="F14" s="264"/>
      <c r="G14" s="264"/>
      <c r="H14" s="264"/>
      <c r="I14" s="264"/>
      <c r="J14" s="264"/>
      <c r="K14" s="264"/>
      <c r="L14" s="264"/>
      <c r="M14" s="265"/>
    </row>
    <row r="15" spans="1:13" ht="23.25" x14ac:dyDescent="0.35">
      <c r="A15" s="262"/>
      <c r="B15" s="272"/>
      <c r="C15" s="263"/>
      <c r="D15" s="266"/>
      <c r="E15" s="263"/>
      <c r="F15" s="264"/>
      <c r="G15" s="264"/>
      <c r="H15" s="264"/>
      <c r="I15" s="264"/>
      <c r="J15" s="264"/>
      <c r="K15" s="264"/>
      <c r="L15" s="264"/>
      <c r="M15" s="265"/>
    </row>
    <row r="16" spans="1:13" ht="23.25" x14ac:dyDescent="0.35">
      <c r="A16" s="262"/>
      <c r="B16" s="272" t="s">
        <v>402</v>
      </c>
      <c r="C16" s="263"/>
      <c r="D16" s="266" t="s">
        <v>403</v>
      </c>
      <c r="E16" s="263"/>
      <c r="F16" s="264"/>
      <c r="G16" s="264"/>
      <c r="H16" s="264"/>
      <c r="I16" s="264"/>
      <c r="J16" s="264"/>
      <c r="K16" s="264"/>
      <c r="L16" s="264"/>
      <c r="M16" s="265"/>
    </row>
    <row r="17" spans="1:13" ht="23.25" x14ac:dyDescent="0.35">
      <c r="A17" s="262"/>
      <c r="B17" s="272"/>
      <c r="C17" s="263"/>
      <c r="D17" s="266"/>
      <c r="E17" s="263"/>
      <c r="F17" s="264"/>
      <c r="G17" s="264"/>
      <c r="H17" s="264"/>
      <c r="I17" s="264"/>
      <c r="J17" s="264"/>
      <c r="K17" s="264"/>
      <c r="L17" s="264"/>
      <c r="M17" s="265"/>
    </row>
    <row r="18" spans="1:13" ht="23.25" x14ac:dyDescent="0.35">
      <c r="A18" s="262"/>
      <c r="B18" s="272" t="s">
        <v>420</v>
      </c>
      <c r="C18" s="263"/>
      <c r="D18" s="266" t="s">
        <v>419</v>
      </c>
      <c r="E18" s="263"/>
      <c r="F18" s="264"/>
      <c r="G18" s="264"/>
      <c r="H18" s="264"/>
      <c r="I18" s="264"/>
      <c r="J18" s="264"/>
      <c r="K18" s="264"/>
      <c r="L18" s="264"/>
      <c r="M18" s="265"/>
    </row>
    <row r="19" spans="1:13" ht="23.25" x14ac:dyDescent="0.35">
      <c r="A19" s="262"/>
      <c r="B19" s="272"/>
      <c r="C19" s="263"/>
      <c r="D19" s="266"/>
      <c r="E19" s="263"/>
      <c r="F19" s="264"/>
      <c r="G19" s="264"/>
      <c r="H19" s="264"/>
      <c r="I19" s="264"/>
      <c r="J19" s="264"/>
      <c r="K19" s="264"/>
      <c r="L19" s="264"/>
      <c r="M19" s="265"/>
    </row>
    <row r="20" spans="1:13" ht="23.25" x14ac:dyDescent="0.35">
      <c r="A20" s="262"/>
      <c r="B20" s="272"/>
      <c r="C20" s="263"/>
      <c r="D20" s="266"/>
      <c r="E20" s="263"/>
      <c r="F20" s="264"/>
      <c r="G20" s="264"/>
      <c r="H20" s="264"/>
      <c r="I20" s="264"/>
      <c r="J20" s="264"/>
      <c r="K20" s="264"/>
      <c r="L20" s="264"/>
      <c r="M20" s="265"/>
    </row>
    <row r="21" spans="1:13" ht="24" thickBot="1" x14ac:dyDescent="0.4">
      <c r="A21" s="267"/>
      <c r="B21" s="273"/>
      <c r="C21" s="268"/>
      <c r="D21" s="268"/>
      <c r="E21" s="268"/>
      <c r="F21" s="269"/>
      <c r="G21" s="269"/>
      <c r="H21" s="269"/>
      <c r="I21" s="269"/>
      <c r="J21" s="269"/>
      <c r="K21" s="269"/>
      <c r="L21" s="269"/>
      <c r="M21" s="270"/>
    </row>
  </sheetData>
  <sheetProtection algorithmName="SHA-512" hashValue="sIgR/cs6l8B1H+/VyRN0O/CKcDosehprDkXYfk5fcSLYAld0LOVL47QiX/gISrjVi3ftDJtzhlowDKaxpCVWKg==" saltValue="dMp8pDcP7001WzMcDrl54w==" spinCount="100000" sheet="1" objects="1" scenarios="1" selectLockedCells="1" selectUnlockedCells="1"/>
  <hyperlinks>
    <hyperlink ref="D18" r:id="rId1"/>
    <hyperlink ref="D16"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7"/>
  <sheetViews>
    <sheetView topLeftCell="B1" workbookViewId="0">
      <selection activeCell="D22" sqref="D22"/>
    </sheetView>
  </sheetViews>
  <sheetFormatPr defaultRowHeight="15" x14ac:dyDescent="0.25"/>
  <cols>
    <col min="1" max="1" width="50.140625" customWidth="1"/>
    <col min="2" max="2" width="23.85546875" style="16" customWidth="1"/>
    <col min="3" max="3" width="25.85546875" style="16" customWidth="1"/>
  </cols>
  <sheetData>
    <row r="2" spans="1:3" x14ac:dyDescent="0.25">
      <c r="B2" s="16">
        <v>2011</v>
      </c>
      <c r="C2" s="16">
        <v>2006</v>
      </c>
    </row>
    <row r="3" spans="1:3" x14ac:dyDescent="0.25">
      <c r="A3" t="s">
        <v>238</v>
      </c>
      <c r="B3" s="16" t="s">
        <v>237</v>
      </c>
    </row>
    <row r="4" spans="1:3" x14ac:dyDescent="0.25">
      <c r="A4" t="s">
        <v>239</v>
      </c>
      <c r="B4" s="16" t="s">
        <v>184</v>
      </c>
      <c r="C4" s="16" t="s">
        <v>215</v>
      </c>
    </row>
    <row r="5" spans="1:3" x14ac:dyDescent="0.25">
      <c r="A5" t="s">
        <v>240</v>
      </c>
      <c r="B5" s="16" t="s">
        <v>185</v>
      </c>
    </row>
    <row r="6" spans="1:3" x14ac:dyDescent="0.25">
      <c r="A6" t="s">
        <v>241</v>
      </c>
      <c r="B6" s="16" t="s">
        <v>186</v>
      </c>
      <c r="C6" s="16" t="s">
        <v>216</v>
      </c>
    </row>
    <row r="7" spans="1:3" x14ac:dyDescent="0.25">
      <c r="A7" t="s">
        <v>242</v>
      </c>
      <c r="B7" s="16" t="s">
        <v>187</v>
      </c>
      <c r="C7" s="16" t="s">
        <v>187</v>
      </c>
    </row>
    <row r="8" spans="1:3" x14ac:dyDescent="0.25">
      <c r="A8" t="s">
        <v>243</v>
      </c>
      <c r="B8" s="16" t="s">
        <v>188</v>
      </c>
      <c r="C8" s="16" t="s">
        <v>217</v>
      </c>
    </row>
    <row r="9" spans="1:3" x14ac:dyDescent="0.25">
      <c r="A9" t="s">
        <v>244</v>
      </c>
      <c r="B9" s="16" t="s">
        <v>189</v>
      </c>
      <c r="C9" s="16" t="s">
        <v>218</v>
      </c>
    </row>
    <row r="10" spans="1:3" x14ac:dyDescent="0.25">
      <c r="A10" t="s">
        <v>245</v>
      </c>
      <c r="B10" s="16" t="s">
        <v>190</v>
      </c>
      <c r="C10" s="16" t="s">
        <v>219</v>
      </c>
    </row>
    <row r="11" spans="1:3" x14ac:dyDescent="0.25">
      <c r="A11" t="s">
        <v>246</v>
      </c>
      <c r="B11" s="16" t="s">
        <v>191</v>
      </c>
      <c r="C11" s="16" t="s">
        <v>191</v>
      </c>
    </row>
    <row r="12" spans="1:3" x14ac:dyDescent="0.25">
      <c r="A12" t="s">
        <v>247</v>
      </c>
      <c r="B12" s="16" t="s">
        <v>192</v>
      </c>
      <c r="C12" s="16" t="s">
        <v>220</v>
      </c>
    </row>
    <row r="13" spans="1:3" x14ac:dyDescent="0.25">
      <c r="A13" t="s">
        <v>248</v>
      </c>
      <c r="B13" s="16" t="s">
        <v>193</v>
      </c>
      <c r="C13" s="16" t="s">
        <v>193</v>
      </c>
    </row>
    <row r="14" spans="1:3" x14ac:dyDescent="0.25">
      <c r="A14" t="s">
        <v>249</v>
      </c>
      <c r="B14" s="16" t="s">
        <v>194</v>
      </c>
      <c r="C14" s="16" t="s">
        <v>221</v>
      </c>
    </row>
    <row r="15" spans="1:3" x14ac:dyDescent="0.25">
      <c r="A15" t="s">
        <v>250</v>
      </c>
      <c r="B15" s="16" t="s">
        <v>195</v>
      </c>
      <c r="C15" s="16" t="s">
        <v>222</v>
      </c>
    </row>
    <row r="16" spans="1:3" x14ac:dyDescent="0.25">
      <c r="A16" t="s">
        <v>251</v>
      </c>
      <c r="B16" s="16" t="s">
        <v>196</v>
      </c>
      <c r="C16" s="16" t="s">
        <v>223</v>
      </c>
    </row>
    <row r="17" spans="1:3" x14ac:dyDescent="0.25">
      <c r="A17" t="s">
        <v>252</v>
      </c>
      <c r="B17" s="16" t="s">
        <v>197</v>
      </c>
      <c r="C17" s="16" t="s">
        <v>197</v>
      </c>
    </row>
    <row r="18" spans="1:3" x14ac:dyDescent="0.25">
      <c r="A18" t="s">
        <v>253</v>
      </c>
      <c r="B18" s="16" t="s">
        <v>198</v>
      </c>
      <c r="C18" s="16" t="s">
        <v>224</v>
      </c>
    </row>
    <row r="19" spans="1:3" x14ac:dyDescent="0.25">
      <c r="A19" t="s">
        <v>254</v>
      </c>
      <c r="B19" s="16" t="s">
        <v>199</v>
      </c>
      <c r="C19" s="16" t="s">
        <v>225</v>
      </c>
    </row>
    <row r="20" spans="1:3" x14ac:dyDescent="0.25">
      <c r="A20" t="s">
        <v>255</v>
      </c>
      <c r="B20" s="16" t="s">
        <v>200</v>
      </c>
      <c r="C20" s="16" t="s">
        <v>200</v>
      </c>
    </row>
    <row r="21" spans="1:3" x14ac:dyDescent="0.25">
      <c r="A21" t="s">
        <v>256</v>
      </c>
      <c r="B21" s="16" t="s">
        <v>201</v>
      </c>
      <c r="C21" s="16" t="s">
        <v>226</v>
      </c>
    </row>
    <row r="22" spans="1:3" x14ac:dyDescent="0.25">
      <c r="A22" t="s">
        <v>257</v>
      </c>
      <c r="B22" s="16" t="s">
        <v>202</v>
      </c>
      <c r="C22" s="16" t="s">
        <v>227</v>
      </c>
    </row>
    <row r="23" spans="1:3" x14ac:dyDescent="0.25">
      <c r="A23" t="s">
        <v>258</v>
      </c>
      <c r="B23" s="16" t="s">
        <v>203</v>
      </c>
      <c r="C23" s="16" t="s">
        <v>228</v>
      </c>
    </row>
    <row r="24" spans="1:3" x14ac:dyDescent="0.25">
      <c r="A24" t="s">
        <v>259</v>
      </c>
      <c r="B24" s="16" t="s">
        <v>204</v>
      </c>
      <c r="C24" s="16" t="s">
        <v>229</v>
      </c>
    </row>
    <row r="25" spans="1:3" x14ac:dyDescent="0.25">
      <c r="A25" t="s">
        <v>260</v>
      </c>
      <c r="B25" s="16" t="s">
        <v>205</v>
      </c>
    </row>
    <row r="26" spans="1:3" x14ac:dyDescent="0.25">
      <c r="A26" t="s">
        <v>261</v>
      </c>
      <c r="B26" s="16" t="s">
        <v>206</v>
      </c>
      <c r="C26" s="16" t="s">
        <v>230</v>
      </c>
    </row>
    <row r="27" spans="1:3" x14ac:dyDescent="0.25">
      <c r="A27" t="s">
        <v>262</v>
      </c>
      <c r="B27" s="16" t="s">
        <v>207</v>
      </c>
      <c r="C27" s="16" t="s">
        <v>231</v>
      </c>
    </row>
    <row r="28" spans="1:3" x14ac:dyDescent="0.25">
      <c r="A28" t="s">
        <v>263</v>
      </c>
      <c r="B28" s="16" t="s">
        <v>208</v>
      </c>
      <c r="C28" s="16" t="s">
        <v>232</v>
      </c>
    </row>
    <row r="29" spans="1:3" x14ac:dyDescent="0.25">
      <c r="A29" t="s">
        <v>264</v>
      </c>
      <c r="B29" s="16" t="s">
        <v>209</v>
      </c>
    </row>
    <row r="30" spans="1:3" x14ac:dyDescent="0.25">
      <c r="A30" t="s">
        <v>265</v>
      </c>
      <c r="B30" s="16" t="s">
        <v>210</v>
      </c>
      <c r="C30" s="16" t="s">
        <v>233</v>
      </c>
    </row>
    <row r="31" spans="1:3" x14ac:dyDescent="0.25">
      <c r="A31" t="s">
        <v>266</v>
      </c>
      <c r="B31" s="16" t="s">
        <v>211</v>
      </c>
      <c r="C31" s="16" t="s">
        <v>234</v>
      </c>
    </row>
    <row r="32" spans="1:3" x14ac:dyDescent="0.25">
      <c r="C32" s="16" t="s">
        <v>235</v>
      </c>
    </row>
    <row r="33" spans="1:3" x14ac:dyDescent="0.25">
      <c r="A33" t="s">
        <v>267</v>
      </c>
      <c r="B33" s="16" t="s">
        <v>212</v>
      </c>
      <c r="C33" s="16" t="s">
        <v>236</v>
      </c>
    </row>
    <row r="34" spans="1:3" x14ac:dyDescent="0.25">
      <c r="A34" t="s">
        <v>268</v>
      </c>
      <c r="B34" s="16" t="s">
        <v>213</v>
      </c>
      <c r="C34" s="16" t="s">
        <v>213</v>
      </c>
    </row>
    <row r="37" spans="1:3" x14ac:dyDescent="0.25">
      <c r="B37" s="16" t="s">
        <v>214</v>
      </c>
    </row>
  </sheetData>
  <sheetProtection algorithmName="SHA-512" hashValue="WWsppkujOhvqZWDWMfSnP+jnR6YS75kaydE9oJlGcL9xX1G5a1ViCvNQiWG8BQdBhEZbcybm8Idctdg+BLroMg==" saltValue="iJHcJb8p6gmV1zhFOu2s8w==" spinCount="100000"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topLeftCell="A17" workbookViewId="0">
      <selection activeCell="D22" sqref="D22"/>
    </sheetView>
  </sheetViews>
  <sheetFormatPr defaultRowHeight="15" x14ac:dyDescent="0.25"/>
  <cols>
    <col min="1" max="1" width="2.85546875" style="38" customWidth="1"/>
    <col min="4" max="4" width="11" customWidth="1"/>
    <col min="5" max="5" width="9.7109375" customWidth="1"/>
    <col min="6" max="6" width="10.5703125" customWidth="1"/>
    <col min="7" max="7" width="11" customWidth="1"/>
    <col min="8" max="9" width="14.85546875" customWidth="1"/>
    <col min="10" max="10" width="11.7109375" customWidth="1"/>
    <col min="11" max="11" width="4.140625" customWidth="1"/>
    <col min="12" max="12" width="14.85546875" customWidth="1"/>
    <col min="13" max="13" width="12" customWidth="1"/>
    <col min="14" max="14" width="10.140625" customWidth="1"/>
    <col min="15" max="15" width="17.140625" customWidth="1"/>
    <col min="16" max="17" width="18.42578125" customWidth="1"/>
    <col min="18" max="18" width="13.140625" customWidth="1"/>
    <col min="19" max="19" width="3.28515625" style="38" customWidth="1"/>
  </cols>
  <sheetData>
    <row r="1" spans="2:18" x14ac:dyDescent="0.25">
      <c r="B1" s="286" t="s">
        <v>318</v>
      </c>
      <c r="C1" s="287"/>
      <c r="D1" s="287"/>
      <c r="E1" s="287"/>
      <c r="F1" s="287"/>
      <c r="G1" s="287"/>
      <c r="H1" s="287"/>
      <c r="I1" s="287"/>
      <c r="J1" s="287"/>
      <c r="K1" s="287"/>
      <c r="L1" s="287"/>
      <c r="M1" s="287"/>
      <c r="N1" s="287"/>
      <c r="O1" s="287"/>
      <c r="P1" s="287"/>
      <c r="Q1" s="287"/>
      <c r="R1" s="288"/>
    </row>
    <row r="2" spans="2:18" x14ac:dyDescent="0.25">
      <c r="B2" s="289" t="s">
        <v>322</v>
      </c>
      <c r="C2" s="290"/>
      <c r="D2" s="290"/>
      <c r="E2" s="290"/>
      <c r="F2" s="290"/>
      <c r="G2" s="290"/>
      <c r="H2" s="290"/>
      <c r="I2" s="290"/>
      <c r="J2" s="290"/>
      <c r="K2" s="290"/>
      <c r="L2" s="290"/>
      <c r="M2" s="290"/>
      <c r="N2" s="290"/>
      <c r="O2" s="290"/>
      <c r="P2" s="290"/>
      <c r="Q2" s="290"/>
      <c r="R2" s="291"/>
    </row>
    <row r="3" spans="2:18" x14ac:dyDescent="0.25">
      <c r="B3" s="192" t="s">
        <v>319</v>
      </c>
      <c r="C3" s="193"/>
      <c r="D3" s="194"/>
      <c r="E3" s="194"/>
      <c r="F3" s="194"/>
      <c r="G3" s="193"/>
      <c r="H3" s="193"/>
      <c r="I3" s="193"/>
      <c r="J3" s="193"/>
      <c r="K3" s="193"/>
      <c r="L3" s="292"/>
      <c r="M3" s="292"/>
      <c r="N3" s="292"/>
      <c r="O3" s="292"/>
      <c r="P3" s="292"/>
      <c r="Q3" s="292"/>
      <c r="R3" s="293"/>
    </row>
    <row r="4" spans="2:18" x14ac:dyDescent="0.25">
      <c r="B4" s="303" t="s">
        <v>329</v>
      </c>
      <c r="C4" s="301"/>
      <c r="D4" s="301" t="s">
        <v>351</v>
      </c>
      <c r="E4" s="301"/>
      <c r="F4" s="301"/>
      <c r="G4" s="301"/>
      <c r="H4" s="301"/>
      <c r="I4" s="301"/>
      <c r="J4" s="301"/>
      <c r="K4" s="301"/>
      <c r="L4" s="301"/>
      <c r="M4" s="301"/>
      <c r="N4" s="301"/>
      <c r="O4" s="301"/>
      <c r="P4" s="301"/>
      <c r="Q4" s="301"/>
      <c r="R4" s="302"/>
    </row>
    <row r="5" spans="2:18" x14ac:dyDescent="0.25">
      <c r="B5" s="196" t="s">
        <v>334</v>
      </c>
      <c r="C5" s="196" t="s">
        <v>335</v>
      </c>
      <c r="D5" s="163" t="s">
        <v>336</v>
      </c>
      <c r="E5" s="163" t="s">
        <v>337</v>
      </c>
      <c r="F5" s="158"/>
      <c r="G5" s="197" t="s">
        <v>340</v>
      </c>
      <c r="H5" s="197" t="s">
        <v>341</v>
      </c>
      <c r="I5" s="163" t="s">
        <v>344</v>
      </c>
      <c r="J5" s="197" t="s">
        <v>342</v>
      </c>
      <c r="K5" s="229"/>
      <c r="L5" s="197" t="s">
        <v>345</v>
      </c>
      <c r="M5" s="163" t="s">
        <v>348</v>
      </c>
      <c r="N5" s="158"/>
      <c r="O5" s="198" t="s">
        <v>357</v>
      </c>
      <c r="P5" s="198" t="s">
        <v>352</v>
      </c>
      <c r="Q5" s="198" t="s">
        <v>396</v>
      </c>
      <c r="R5" s="280" t="s">
        <v>368</v>
      </c>
    </row>
    <row r="6" spans="2:18" x14ac:dyDescent="0.25">
      <c r="B6" s="199"/>
      <c r="C6" s="199"/>
      <c r="D6" s="200"/>
      <c r="E6" s="200"/>
      <c r="F6" s="165"/>
      <c r="G6" s="201"/>
      <c r="H6" s="201"/>
      <c r="I6" s="200"/>
      <c r="J6" s="201"/>
      <c r="K6" s="229"/>
      <c r="L6" s="201"/>
      <c r="M6" s="200"/>
      <c r="N6" s="165"/>
      <c r="O6" s="202" t="s">
        <v>355</v>
      </c>
      <c r="P6" s="202" t="s">
        <v>355</v>
      </c>
      <c r="Q6" s="202" t="s">
        <v>354</v>
      </c>
      <c r="R6" s="281"/>
    </row>
    <row r="7" spans="2:18" x14ac:dyDescent="0.25">
      <c r="B7" s="199"/>
      <c r="C7" s="199"/>
      <c r="D7" s="200"/>
      <c r="E7" s="200"/>
      <c r="F7" s="165"/>
      <c r="G7" s="201"/>
      <c r="H7" s="201"/>
      <c r="I7" s="201"/>
      <c r="J7" s="201"/>
      <c r="K7" s="229"/>
      <c r="L7" s="201"/>
      <c r="M7" s="200"/>
      <c r="N7" s="165"/>
      <c r="O7" s="202" t="s">
        <v>353</v>
      </c>
      <c r="P7" s="202" t="s">
        <v>353</v>
      </c>
      <c r="Q7" s="202" t="s">
        <v>356</v>
      </c>
      <c r="R7" s="281"/>
    </row>
    <row r="8" spans="2:18" ht="15.75" thickBot="1" x14ac:dyDescent="0.3">
      <c r="B8" s="203"/>
      <c r="C8" s="203"/>
      <c r="D8" s="203"/>
      <c r="E8" s="203"/>
      <c r="F8" s="212"/>
      <c r="G8" s="204"/>
      <c r="H8" s="204"/>
      <c r="I8" s="204"/>
      <c r="J8" s="204"/>
      <c r="K8" s="229"/>
      <c r="L8" s="204"/>
      <c r="M8" s="203"/>
      <c r="N8" s="212"/>
      <c r="O8" s="208" t="s">
        <v>359</v>
      </c>
      <c r="P8" s="208" t="s">
        <v>358</v>
      </c>
      <c r="Q8" s="208" t="s">
        <v>360</v>
      </c>
      <c r="R8" s="282"/>
    </row>
    <row r="9" spans="2:18" ht="15.75" thickTop="1" x14ac:dyDescent="0.25">
      <c r="B9" s="190" t="s">
        <v>333</v>
      </c>
      <c r="C9" s="191" t="s">
        <v>312</v>
      </c>
      <c r="D9" s="230">
        <v>5</v>
      </c>
      <c r="E9" s="231" t="s">
        <v>338</v>
      </c>
      <c r="F9" s="169"/>
      <c r="G9" s="224" t="s">
        <v>338</v>
      </c>
      <c r="H9" s="224" t="s">
        <v>338</v>
      </c>
      <c r="I9" s="231" t="s">
        <v>338</v>
      </c>
      <c r="J9" s="224" t="s">
        <v>343</v>
      </c>
      <c r="K9" s="229"/>
      <c r="L9" s="224" t="s">
        <v>346</v>
      </c>
      <c r="M9" s="231" t="s">
        <v>350</v>
      </c>
      <c r="N9" s="232"/>
      <c r="O9" s="278" t="s">
        <v>362</v>
      </c>
      <c r="P9" s="224"/>
      <c r="Q9" s="224" t="s">
        <v>364</v>
      </c>
      <c r="R9" s="224" t="s">
        <v>367</v>
      </c>
    </row>
    <row r="10" spans="2:18" x14ac:dyDescent="0.25">
      <c r="B10" s="190"/>
      <c r="C10" s="189" t="s">
        <v>313</v>
      </c>
      <c r="D10" s="233">
        <v>4</v>
      </c>
      <c r="E10" s="234"/>
      <c r="F10" s="235"/>
      <c r="G10" s="219"/>
      <c r="H10" s="219"/>
      <c r="I10" s="234" t="s">
        <v>325</v>
      </c>
      <c r="J10" s="219" t="s">
        <v>343</v>
      </c>
      <c r="K10" s="229"/>
      <c r="L10" s="219" t="s">
        <v>346</v>
      </c>
      <c r="M10" s="234" t="s">
        <v>350</v>
      </c>
      <c r="N10" s="235"/>
      <c r="O10" s="278"/>
      <c r="P10" s="219"/>
      <c r="Q10" s="224" t="s">
        <v>372</v>
      </c>
      <c r="R10" s="209" t="s">
        <v>370</v>
      </c>
    </row>
    <row r="11" spans="2:18" x14ac:dyDescent="0.25">
      <c r="B11" s="190"/>
      <c r="C11" s="189" t="s">
        <v>305</v>
      </c>
      <c r="D11" s="233">
        <v>3</v>
      </c>
      <c r="E11" s="234"/>
      <c r="F11" s="235"/>
      <c r="G11" s="219"/>
      <c r="H11" s="219"/>
      <c r="I11" s="234" t="s">
        <v>324</v>
      </c>
      <c r="J11" s="219" t="s">
        <v>343</v>
      </c>
      <c r="K11" s="229"/>
      <c r="L11" s="219" t="s">
        <v>346</v>
      </c>
      <c r="M11" s="234" t="s">
        <v>350</v>
      </c>
      <c r="N11" s="235"/>
      <c r="O11" s="278"/>
      <c r="P11" s="219"/>
      <c r="Q11" s="219" t="s">
        <v>324</v>
      </c>
      <c r="R11" s="219"/>
    </row>
    <row r="12" spans="2:18" x14ac:dyDescent="0.25">
      <c r="B12" s="190"/>
      <c r="C12" s="189" t="s">
        <v>303</v>
      </c>
      <c r="D12" s="233">
        <v>2</v>
      </c>
      <c r="E12" s="234"/>
      <c r="F12" s="235"/>
      <c r="G12" s="219"/>
      <c r="H12" s="219"/>
      <c r="I12" s="234" t="s">
        <v>323</v>
      </c>
      <c r="J12" s="219" t="s">
        <v>343</v>
      </c>
      <c r="K12" s="229"/>
      <c r="L12" s="219" t="s">
        <v>346</v>
      </c>
      <c r="M12" s="234" t="s">
        <v>350</v>
      </c>
      <c r="N12" s="235"/>
      <c r="O12" s="278"/>
      <c r="P12" s="219"/>
      <c r="Q12" s="219" t="s">
        <v>371</v>
      </c>
      <c r="R12" s="224"/>
    </row>
    <row r="13" spans="2:18" x14ac:dyDescent="0.25">
      <c r="B13" s="190"/>
      <c r="C13" s="189" t="s">
        <v>300</v>
      </c>
      <c r="D13" s="233">
        <v>1</v>
      </c>
      <c r="E13" s="234"/>
      <c r="F13" s="235"/>
      <c r="G13" s="219"/>
      <c r="H13" s="219"/>
      <c r="I13" s="234" t="s">
        <v>339</v>
      </c>
      <c r="J13" s="219" t="s">
        <v>343</v>
      </c>
      <c r="K13" s="229"/>
      <c r="L13" s="219" t="s">
        <v>346</v>
      </c>
      <c r="M13" s="234" t="s">
        <v>350</v>
      </c>
      <c r="N13" s="235"/>
      <c r="O13" s="278"/>
      <c r="P13" s="219" t="s">
        <v>363</v>
      </c>
      <c r="Q13" s="219" t="s">
        <v>373</v>
      </c>
      <c r="R13" s="224" t="s">
        <v>369</v>
      </c>
    </row>
    <row r="14" spans="2:18" x14ac:dyDescent="0.25">
      <c r="B14" s="191" t="s">
        <v>332</v>
      </c>
      <c r="C14" s="189" t="s">
        <v>302</v>
      </c>
      <c r="D14" s="233">
        <v>0</v>
      </c>
      <c r="E14" s="234" t="s">
        <v>10</v>
      </c>
      <c r="F14" s="235"/>
      <c r="G14" s="219" t="s">
        <v>10</v>
      </c>
      <c r="H14" s="219" t="s">
        <v>10</v>
      </c>
      <c r="I14" s="234" t="s">
        <v>10</v>
      </c>
      <c r="J14" s="219" t="s">
        <v>343</v>
      </c>
      <c r="K14" s="229"/>
      <c r="L14" s="219" t="s">
        <v>346</v>
      </c>
      <c r="M14" s="234" t="s">
        <v>350</v>
      </c>
      <c r="N14" s="235"/>
      <c r="O14" s="279"/>
      <c r="P14" s="219" t="s">
        <v>363</v>
      </c>
      <c r="Q14" s="219" t="s">
        <v>373</v>
      </c>
      <c r="R14" s="224" t="s">
        <v>369</v>
      </c>
    </row>
    <row r="15" spans="2:18" x14ac:dyDescent="0.25">
      <c r="B15" s="166"/>
      <c r="C15" s="166"/>
      <c r="D15" s="294" t="s">
        <v>321</v>
      </c>
      <c r="E15" s="295"/>
      <c r="F15" s="295"/>
      <c r="G15" s="296"/>
      <c r="H15" s="296"/>
      <c r="I15" s="296"/>
      <c r="J15" s="296"/>
      <c r="K15" s="296"/>
      <c r="L15" s="296"/>
      <c r="M15" s="296"/>
      <c r="N15" s="296"/>
      <c r="O15" s="296"/>
      <c r="P15" s="296"/>
      <c r="Q15" s="296"/>
      <c r="R15" s="297"/>
    </row>
    <row r="16" spans="2:18" x14ac:dyDescent="0.25">
      <c r="B16" s="166"/>
      <c r="C16" s="166"/>
      <c r="D16" s="304" t="s">
        <v>304</v>
      </c>
      <c r="E16" s="304"/>
      <c r="F16" s="304"/>
      <c r="G16" s="304"/>
      <c r="H16" s="304"/>
      <c r="I16" s="304"/>
      <c r="J16" s="304"/>
      <c r="K16" s="211"/>
      <c r="L16" s="161" t="s">
        <v>308</v>
      </c>
      <c r="M16" s="112"/>
      <c r="N16" s="112"/>
      <c r="O16" s="112"/>
      <c r="P16" s="112"/>
      <c r="Q16" s="112"/>
      <c r="R16" s="162"/>
    </row>
    <row r="17" spans="1:22" x14ac:dyDescent="0.25">
      <c r="B17" s="283" t="s">
        <v>327</v>
      </c>
      <c r="C17" s="183"/>
      <c r="D17" s="157" t="s">
        <v>330</v>
      </c>
      <c r="E17" s="157" t="s">
        <v>375</v>
      </c>
      <c r="F17" s="157" t="s">
        <v>361</v>
      </c>
      <c r="G17" s="164" t="s">
        <v>331</v>
      </c>
      <c r="H17" s="164" t="s">
        <v>347</v>
      </c>
      <c r="I17" s="164" t="s">
        <v>349</v>
      </c>
      <c r="J17" s="178" t="s">
        <v>30</v>
      </c>
      <c r="K17" s="155"/>
      <c r="L17" s="157" t="s">
        <v>330</v>
      </c>
      <c r="M17" s="157" t="s">
        <v>375</v>
      </c>
      <c r="N17" s="157" t="s">
        <v>361</v>
      </c>
      <c r="O17" s="164" t="s">
        <v>331</v>
      </c>
      <c r="P17" s="164" t="s">
        <v>347</v>
      </c>
      <c r="Q17" s="164" t="s">
        <v>349</v>
      </c>
      <c r="R17" s="179" t="s">
        <v>30</v>
      </c>
    </row>
    <row r="18" spans="1:22" s="154" customFormat="1" ht="15" customHeight="1" x14ac:dyDescent="0.25">
      <c r="A18" s="195"/>
      <c r="B18" s="284"/>
      <c r="C18" s="184"/>
      <c r="D18" s="174" t="s">
        <v>298</v>
      </c>
      <c r="E18" s="180">
        <v>1</v>
      </c>
      <c r="F18" s="180"/>
      <c r="G18" s="180" t="s">
        <v>323</v>
      </c>
      <c r="H18" s="180">
        <v>2</v>
      </c>
      <c r="I18" s="180"/>
      <c r="J18" s="175">
        <v>17.7</v>
      </c>
      <c r="K18" s="155"/>
      <c r="L18" s="155" t="s">
        <v>309</v>
      </c>
      <c r="M18" s="156">
        <v>0</v>
      </c>
      <c r="N18" s="156">
        <v>0</v>
      </c>
      <c r="O18" s="156" t="s">
        <v>325</v>
      </c>
      <c r="P18" s="156">
        <v>4</v>
      </c>
      <c r="Q18" s="210" t="s">
        <v>370</v>
      </c>
      <c r="R18" s="167">
        <v>0.2</v>
      </c>
      <c r="S18" s="195"/>
    </row>
    <row r="19" spans="1:22" s="154" customFormat="1" x14ac:dyDescent="0.25">
      <c r="A19" s="195"/>
      <c r="B19" s="284"/>
      <c r="C19" s="184"/>
      <c r="D19" s="174" t="s">
        <v>299</v>
      </c>
      <c r="E19" s="180">
        <v>2</v>
      </c>
      <c r="F19" s="180"/>
      <c r="G19" s="180" t="s">
        <v>323</v>
      </c>
      <c r="H19" s="180">
        <v>2</v>
      </c>
      <c r="I19" s="180"/>
      <c r="J19" s="175">
        <v>17</v>
      </c>
      <c r="K19" s="175"/>
      <c r="L19" s="155" t="s">
        <v>315</v>
      </c>
      <c r="M19" s="156">
        <v>0</v>
      </c>
      <c r="N19" s="156">
        <v>0</v>
      </c>
      <c r="O19" s="156" t="s">
        <v>324</v>
      </c>
      <c r="P19" s="156">
        <v>3</v>
      </c>
      <c r="Q19" s="155"/>
      <c r="R19" s="167">
        <v>1.6</v>
      </c>
      <c r="S19" s="195"/>
    </row>
    <row r="20" spans="1:22" s="154" customFormat="1" ht="16.5" customHeight="1" x14ac:dyDescent="0.25">
      <c r="A20" s="195"/>
      <c r="B20" s="284"/>
      <c r="C20" s="184"/>
      <c r="D20" s="174" t="s">
        <v>300</v>
      </c>
      <c r="E20" s="180">
        <v>3</v>
      </c>
      <c r="F20" s="180">
        <v>1</v>
      </c>
      <c r="G20" s="180" t="s">
        <v>323</v>
      </c>
      <c r="H20" s="180">
        <v>1</v>
      </c>
      <c r="I20" s="180"/>
      <c r="J20" s="175">
        <v>28.9</v>
      </c>
      <c r="K20" s="175"/>
      <c r="L20" s="155" t="s">
        <v>310</v>
      </c>
      <c r="M20" s="156">
        <v>0</v>
      </c>
      <c r="N20" s="156">
        <v>0</v>
      </c>
      <c r="O20" s="156" t="s">
        <v>325</v>
      </c>
      <c r="P20" s="156">
        <v>4</v>
      </c>
      <c r="Q20" s="210" t="s">
        <v>370</v>
      </c>
      <c r="R20" s="167">
        <v>0.5</v>
      </c>
      <c r="S20" s="195"/>
      <c r="V20"/>
    </row>
    <row r="21" spans="1:22" s="154" customFormat="1" x14ac:dyDescent="0.25">
      <c r="A21" s="195"/>
      <c r="B21" s="284"/>
      <c r="C21" s="184"/>
      <c r="D21" s="174" t="s">
        <v>301</v>
      </c>
      <c r="E21" s="180">
        <v>2</v>
      </c>
      <c r="F21" s="180">
        <v>2</v>
      </c>
      <c r="G21" s="180" t="s">
        <v>323</v>
      </c>
      <c r="H21" s="180">
        <v>1</v>
      </c>
      <c r="I21" s="180"/>
      <c r="J21" s="175">
        <v>28.9</v>
      </c>
      <c r="K21" s="175"/>
      <c r="L21" s="155" t="s">
        <v>316</v>
      </c>
      <c r="M21" s="213">
        <v>0</v>
      </c>
      <c r="N21" s="213">
        <v>0</v>
      </c>
      <c r="O21" s="156" t="s">
        <v>324</v>
      </c>
      <c r="P21" s="156">
        <v>3</v>
      </c>
      <c r="Q21" s="155"/>
      <c r="R21" s="167">
        <v>5</v>
      </c>
      <c r="S21" s="195"/>
    </row>
    <row r="22" spans="1:22" s="154" customFormat="1" x14ac:dyDescent="0.25">
      <c r="A22" s="195"/>
      <c r="B22" s="285"/>
      <c r="C22" s="185"/>
      <c r="D22" s="168"/>
      <c r="E22" s="181"/>
      <c r="F22" s="181"/>
      <c r="G22" s="181"/>
      <c r="H22" s="181"/>
      <c r="I22" s="181"/>
      <c r="J22" s="168"/>
      <c r="K22" s="176"/>
      <c r="L22" s="168"/>
      <c r="M22" s="181"/>
      <c r="N22" s="181"/>
      <c r="O22" s="181"/>
      <c r="P22" s="181"/>
      <c r="Q22" s="181"/>
      <c r="R22" s="169"/>
      <c r="S22" s="195"/>
    </row>
    <row r="23" spans="1:22" x14ac:dyDescent="0.25">
      <c r="B23" s="298" t="s">
        <v>326</v>
      </c>
      <c r="C23" s="186"/>
      <c r="D23" s="157"/>
      <c r="E23" s="157"/>
      <c r="F23" s="157"/>
      <c r="G23" s="164"/>
      <c r="H23" s="164"/>
      <c r="I23" s="164"/>
      <c r="J23" s="159"/>
      <c r="K23" s="177"/>
      <c r="L23" s="157"/>
      <c r="M23" s="164"/>
      <c r="N23" s="164"/>
      <c r="O23" s="164"/>
      <c r="P23" s="164"/>
      <c r="Q23" s="164"/>
      <c r="R23" s="158"/>
    </row>
    <row r="24" spans="1:22" x14ac:dyDescent="0.25">
      <c r="B24" s="299"/>
      <c r="C24" s="187"/>
      <c r="D24" s="174" t="s">
        <v>302</v>
      </c>
      <c r="E24" s="180">
        <v>5</v>
      </c>
      <c r="F24" s="180"/>
      <c r="G24" s="180" t="s">
        <v>323</v>
      </c>
      <c r="H24" s="180">
        <v>0</v>
      </c>
      <c r="I24" s="180"/>
      <c r="J24" s="175">
        <v>36.4</v>
      </c>
      <c r="K24" s="155"/>
      <c r="L24" s="155"/>
      <c r="M24" s="156"/>
      <c r="N24" s="156"/>
      <c r="O24" s="156"/>
      <c r="P24" s="156"/>
      <c r="Q24" s="156"/>
      <c r="R24" s="170"/>
    </row>
    <row r="25" spans="1:22" x14ac:dyDescent="0.25">
      <c r="B25" s="299"/>
      <c r="C25" s="187"/>
      <c r="D25" s="174" t="s">
        <v>303</v>
      </c>
      <c r="E25" s="180">
        <v>2</v>
      </c>
      <c r="F25" s="180">
        <v>1</v>
      </c>
      <c r="G25" s="180" t="s">
        <v>323</v>
      </c>
      <c r="H25" s="180">
        <v>2</v>
      </c>
      <c r="I25" s="180"/>
      <c r="J25" s="175">
        <v>20.100000000000001</v>
      </c>
      <c r="K25" s="155"/>
      <c r="L25" s="155" t="s">
        <v>317</v>
      </c>
      <c r="M25" s="156">
        <v>0</v>
      </c>
      <c r="N25" s="156">
        <v>0</v>
      </c>
      <c r="O25" s="156" t="s">
        <v>324</v>
      </c>
      <c r="P25" s="156">
        <v>4</v>
      </c>
      <c r="Q25" s="210" t="s">
        <v>370</v>
      </c>
      <c r="R25" s="167">
        <v>3.6</v>
      </c>
    </row>
    <row r="26" spans="1:22" x14ac:dyDescent="0.25">
      <c r="B26" s="299"/>
      <c r="C26" s="187"/>
      <c r="D26" s="155" t="s">
        <v>306</v>
      </c>
      <c r="E26" s="156">
        <v>1.5</v>
      </c>
      <c r="F26" s="156">
        <v>0.5</v>
      </c>
      <c r="G26" s="182" t="s">
        <v>324</v>
      </c>
      <c r="H26" s="182">
        <v>4</v>
      </c>
      <c r="I26" s="210" t="s">
        <v>370</v>
      </c>
      <c r="J26" s="171">
        <v>4.9000000000000004</v>
      </c>
      <c r="K26" s="175"/>
      <c r="L26" s="155"/>
      <c r="M26" s="156"/>
      <c r="N26" s="156"/>
      <c r="O26" s="156"/>
      <c r="P26" s="156"/>
      <c r="Q26" s="156"/>
      <c r="R26" s="170"/>
    </row>
    <row r="27" spans="1:22" x14ac:dyDescent="0.25">
      <c r="B27" s="299"/>
      <c r="C27" s="187"/>
      <c r="D27" s="155" t="s">
        <v>305</v>
      </c>
      <c r="E27" s="156"/>
      <c r="F27" s="156">
        <v>0.5</v>
      </c>
      <c r="G27" s="182" t="s">
        <v>324</v>
      </c>
      <c r="H27" s="182">
        <v>4</v>
      </c>
      <c r="I27" s="210" t="s">
        <v>370</v>
      </c>
      <c r="J27" s="171">
        <v>3.9</v>
      </c>
      <c r="K27" s="175"/>
      <c r="L27" s="155" t="s">
        <v>311</v>
      </c>
      <c r="M27" s="156">
        <v>0</v>
      </c>
      <c r="N27" s="156">
        <v>0</v>
      </c>
      <c r="O27" s="156" t="s">
        <v>325</v>
      </c>
      <c r="P27" s="156">
        <v>5</v>
      </c>
      <c r="Q27" s="156"/>
      <c r="R27" s="167">
        <v>0.1</v>
      </c>
    </row>
    <row r="28" spans="1:22" x14ac:dyDescent="0.25">
      <c r="B28" s="299"/>
      <c r="C28" s="187"/>
      <c r="D28" s="155"/>
      <c r="E28" s="156"/>
      <c r="F28" s="156"/>
      <c r="G28" s="156"/>
      <c r="H28" s="156"/>
      <c r="I28" s="156"/>
      <c r="J28" s="155"/>
      <c r="K28" s="175"/>
      <c r="L28" s="155" t="s">
        <v>312</v>
      </c>
      <c r="M28" s="156">
        <v>0</v>
      </c>
      <c r="N28" s="156">
        <v>0</v>
      </c>
      <c r="O28" s="156" t="s">
        <v>325</v>
      </c>
      <c r="P28" s="156">
        <v>5</v>
      </c>
      <c r="Q28" s="156"/>
      <c r="R28" s="167">
        <v>0.01</v>
      </c>
    </row>
    <row r="29" spans="1:22" x14ac:dyDescent="0.25">
      <c r="B29" s="299"/>
      <c r="C29" s="187"/>
      <c r="D29" s="155" t="s">
        <v>320</v>
      </c>
      <c r="E29" s="156"/>
      <c r="F29" s="156">
        <v>0.5</v>
      </c>
      <c r="G29" s="156" t="s">
        <v>325</v>
      </c>
      <c r="H29" s="156"/>
      <c r="I29" s="156"/>
      <c r="J29" s="171">
        <v>0.09</v>
      </c>
      <c r="K29" s="175"/>
      <c r="L29" s="155" t="s">
        <v>313</v>
      </c>
      <c r="M29" s="213">
        <v>0</v>
      </c>
      <c r="N29" s="213">
        <v>0</v>
      </c>
      <c r="O29" s="156" t="s">
        <v>325</v>
      </c>
      <c r="P29" s="156">
        <v>5</v>
      </c>
      <c r="Q29" s="156"/>
      <c r="R29" s="167">
        <v>0.08</v>
      </c>
    </row>
    <row r="30" spans="1:22" x14ac:dyDescent="0.25">
      <c r="B30" s="300"/>
      <c r="C30" s="188"/>
      <c r="D30" s="168"/>
      <c r="E30" s="181"/>
      <c r="F30" s="181"/>
      <c r="G30" s="181"/>
      <c r="H30" s="181"/>
      <c r="I30" s="181"/>
      <c r="J30" s="172"/>
      <c r="K30" s="176"/>
      <c r="L30" s="168"/>
      <c r="M30" s="181"/>
      <c r="N30" s="181"/>
      <c r="O30" s="181"/>
      <c r="P30" s="181"/>
      <c r="Q30" s="181"/>
      <c r="R30" s="173"/>
    </row>
    <row r="31" spans="1:22" x14ac:dyDescent="0.25">
      <c r="B31" s="283" t="s">
        <v>328</v>
      </c>
      <c r="C31" s="183"/>
      <c r="D31" s="157"/>
      <c r="E31" s="164"/>
      <c r="F31" s="164"/>
      <c r="G31" s="164"/>
      <c r="H31" s="164"/>
      <c r="I31" s="164"/>
      <c r="J31" s="159"/>
      <c r="K31" s="177"/>
      <c r="L31" s="157"/>
      <c r="M31" s="164"/>
      <c r="N31" s="164"/>
      <c r="O31" s="164"/>
      <c r="P31" s="164"/>
      <c r="Q31" s="164"/>
      <c r="R31" s="160"/>
    </row>
    <row r="32" spans="1:22" x14ac:dyDescent="0.25">
      <c r="B32" s="284"/>
      <c r="C32" s="184"/>
      <c r="D32" s="155"/>
      <c r="E32" s="156"/>
      <c r="F32" s="156"/>
      <c r="G32" s="156"/>
      <c r="H32" s="156"/>
      <c r="I32" s="156"/>
      <c r="J32" s="155"/>
      <c r="K32" s="175"/>
      <c r="L32" s="155"/>
      <c r="M32" s="156"/>
      <c r="N32" s="156"/>
      <c r="O32" s="156"/>
      <c r="P32" s="156"/>
      <c r="Q32" s="156"/>
      <c r="R32" s="170"/>
    </row>
    <row r="33" spans="2:18" x14ac:dyDescent="0.25">
      <c r="B33" s="284"/>
      <c r="C33" s="184"/>
      <c r="D33" s="155" t="s">
        <v>307</v>
      </c>
      <c r="E33" s="156">
        <v>1</v>
      </c>
      <c r="F33" s="156"/>
      <c r="G33" s="156" t="s">
        <v>325</v>
      </c>
      <c r="H33" s="156">
        <v>5</v>
      </c>
      <c r="I33" s="156"/>
      <c r="J33" s="171">
        <v>1E-3</v>
      </c>
      <c r="K33" s="175"/>
      <c r="L33" s="155" t="s">
        <v>314</v>
      </c>
      <c r="M33" s="156">
        <v>0</v>
      </c>
      <c r="N33" s="156">
        <v>0</v>
      </c>
      <c r="O33" s="156" t="s">
        <v>325</v>
      </c>
      <c r="P33" s="156">
        <v>5</v>
      </c>
      <c r="Q33" s="156"/>
      <c r="R33" s="167">
        <v>0.06</v>
      </c>
    </row>
    <row r="34" spans="2:18" x14ac:dyDescent="0.25">
      <c r="B34" s="284"/>
      <c r="C34" s="184"/>
      <c r="D34" s="155" t="s">
        <v>376</v>
      </c>
      <c r="E34" s="156">
        <v>1</v>
      </c>
      <c r="F34" s="156"/>
      <c r="G34" s="156"/>
      <c r="H34" s="156"/>
      <c r="I34" s="156"/>
      <c r="J34" s="171"/>
      <c r="K34" s="171"/>
      <c r="L34" s="155"/>
      <c r="M34" s="156"/>
      <c r="N34" s="156"/>
      <c r="O34" s="156"/>
      <c r="P34" s="156"/>
      <c r="Q34" s="156"/>
      <c r="R34" s="170"/>
    </row>
    <row r="35" spans="2:18" x14ac:dyDescent="0.25">
      <c r="B35" s="285"/>
      <c r="C35" s="185"/>
      <c r="D35" s="168"/>
      <c r="E35" s="181"/>
      <c r="F35" s="181"/>
      <c r="G35" s="181"/>
      <c r="H35" s="181"/>
      <c r="I35" s="181"/>
      <c r="J35" s="168"/>
      <c r="K35" s="168"/>
      <c r="L35" s="168"/>
      <c r="M35" s="168"/>
      <c r="N35" s="168"/>
      <c r="O35" s="168"/>
      <c r="P35" s="168"/>
      <c r="Q35" s="168"/>
      <c r="R35" s="169"/>
    </row>
    <row r="36" spans="2:18" ht="15" customHeight="1" x14ac:dyDescent="0.25">
      <c r="B36" s="236"/>
      <c r="C36" s="237"/>
      <c r="D36" s="237"/>
      <c r="E36" s="237"/>
      <c r="F36" s="237"/>
      <c r="G36" s="237"/>
      <c r="H36" s="237"/>
      <c r="I36" s="237"/>
      <c r="J36" s="237"/>
      <c r="K36" s="238"/>
      <c r="L36" s="276"/>
      <c r="M36" s="275" t="s">
        <v>385</v>
      </c>
      <c r="N36" s="275"/>
      <c r="O36" s="220" t="s">
        <v>383</v>
      </c>
      <c r="P36" s="221" t="s">
        <v>384</v>
      </c>
      <c r="Q36" s="222" t="s">
        <v>391</v>
      </c>
      <c r="R36" s="223" t="s">
        <v>392</v>
      </c>
    </row>
    <row r="37" spans="2:18" ht="15.75" thickBot="1" x14ac:dyDescent="0.3">
      <c r="B37" s="239"/>
      <c r="C37" s="240"/>
      <c r="D37" s="240"/>
      <c r="E37" s="240"/>
      <c r="F37" s="240"/>
      <c r="G37" s="240"/>
      <c r="H37" s="240"/>
      <c r="I37" s="240"/>
      <c r="J37" s="240"/>
      <c r="K37" s="241"/>
      <c r="L37" s="277"/>
      <c r="M37" s="225" t="s">
        <v>374</v>
      </c>
      <c r="N37" s="225" t="s">
        <v>361</v>
      </c>
      <c r="O37" s="226" t="s">
        <v>386</v>
      </c>
      <c r="P37" s="226" t="s">
        <v>386</v>
      </c>
      <c r="Q37" s="227" t="s">
        <v>329</v>
      </c>
      <c r="R37" s="228" t="s">
        <v>397</v>
      </c>
    </row>
    <row r="38" spans="2:18" ht="15.75" thickTop="1" x14ac:dyDescent="0.25">
      <c r="B38" s="239"/>
      <c r="C38" s="240"/>
      <c r="D38" s="240"/>
      <c r="E38" s="240"/>
      <c r="F38" s="240"/>
      <c r="G38" s="240"/>
      <c r="H38" s="240"/>
      <c r="I38" s="240"/>
      <c r="J38" s="240"/>
      <c r="K38" s="242"/>
      <c r="L38" s="224" t="s">
        <v>309</v>
      </c>
      <c r="M38" s="230">
        <v>0</v>
      </c>
      <c r="N38" s="230">
        <v>0</v>
      </c>
      <c r="O38" s="243" t="s">
        <v>387</v>
      </c>
      <c r="P38" s="243" t="s">
        <v>389</v>
      </c>
      <c r="Q38" s="230">
        <v>4</v>
      </c>
      <c r="R38" s="230">
        <v>3</v>
      </c>
    </row>
    <row r="39" spans="2:18" x14ac:dyDescent="0.25">
      <c r="B39" s="239"/>
      <c r="C39" s="240"/>
      <c r="D39" s="240"/>
      <c r="E39" s="240"/>
      <c r="F39" s="240"/>
      <c r="G39" s="240"/>
      <c r="H39" s="240"/>
      <c r="I39" s="240"/>
      <c r="J39" s="240"/>
      <c r="K39" s="242"/>
      <c r="L39" s="219" t="s">
        <v>310</v>
      </c>
      <c r="M39" s="233">
        <v>0</v>
      </c>
      <c r="N39" s="233">
        <v>0</v>
      </c>
      <c r="O39" s="218" t="s">
        <v>387</v>
      </c>
      <c r="P39" s="218" t="s">
        <v>388</v>
      </c>
      <c r="Q39" s="233">
        <v>4</v>
      </c>
      <c r="R39" s="233">
        <v>2</v>
      </c>
    </row>
    <row r="40" spans="2:18" x14ac:dyDescent="0.25">
      <c r="B40" s="239"/>
      <c r="C40" s="240"/>
      <c r="D40" s="240"/>
      <c r="E40" s="240"/>
      <c r="F40" s="240"/>
      <c r="G40" s="240"/>
      <c r="H40" s="240"/>
      <c r="I40" s="240"/>
      <c r="J40" s="240"/>
      <c r="K40" s="242"/>
      <c r="L40" s="219" t="s">
        <v>317</v>
      </c>
      <c r="M40" s="233">
        <v>0</v>
      </c>
      <c r="N40" s="233">
        <v>0</v>
      </c>
      <c r="O40" s="233">
        <v>0</v>
      </c>
      <c r="P40" s="218" t="s">
        <v>389</v>
      </c>
      <c r="Q40" s="233">
        <v>4</v>
      </c>
      <c r="R40" s="233">
        <v>1</v>
      </c>
    </row>
    <row r="41" spans="2:18" x14ac:dyDescent="0.25">
      <c r="B41" s="239"/>
      <c r="C41" s="240"/>
      <c r="D41" s="240"/>
      <c r="E41" s="240"/>
      <c r="F41" s="240"/>
      <c r="G41" s="240"/>
      <c r="H41" s="240"/>
      <c r="I41" s="240"/>
      <c r="J41" s="240"/>
      <c r="K41" s="242"/>
      <c r="L41" s="219" t="s">
        <v>306</v>
      </c>
      <c r="M41" s="218">
        <v>1.5</v>
      </c>
      <c r="N41" s="218">
        <v>0.5</v>
      </c>
      <c r="O41" s="218" t="s">
        <v>390</v>
      </c>
      <c r="P41" s="218" t="s">
        <v>389</v>
      </c>
      <c r="Q41" s="233">
        <v>4</v>
      </c>
      <c r="R41" s="233">
        <v>5</v>
      </c>
    </row>
    <row r="42" spans="2:18" x14ac:dyDescent="0.25">
      <c r="B42" s="239"/>
      <c r="C42" s="240"/>
      <c r="D42" s="240"/>
      <c r="E42" s="240"/>
      <c r="F42" s="240"/>
      <c r="G42" s="240"/>
      <c r="H42" s="240"/>
      <c r="I42" s="240"/>
      <c r="J42" s="240"/>
      <c r="K42" s="242"/>
      <c r="L42" s="219" t="s">
        <v>305</v>
      </c>
      <c r="M42" s="218"/>
      <c r="N42" s="218">
        <v>0.5</v>
      </c>
      <c r="O42" s="218" t="s">
        <v>387</v>
      </c>
      <c r="P42" s="218" t="s">
        <v>389</v>
      </c>
      <c r="Q42" s="233">
        <v>4</v>
      </c>
      <c r="R42" s="233">
        <v>4</v>
      </c>
    </row>
    <row r="43" spans="2:18" x14ac:dyDescent="0.25">
      <c r="B43" s="239"/>
      <c r="C43" s="240"/>
      <c r="D43" s="240"/>
      <c r="E43" s="240"/>
      <c r="F43" s="240"/>
      <c r="G43" s="240"/>
      <c r="H43" s="240"/>
      <c r="I43" s="240"/>
      <c r="J43" s="240"/>
      <c r="K43" s="242"/>
      <c r="L43" s="244"/>
      <c r="M43" s="245"/>
      <c r="N43" s="245"/>
      <c r="O43" s="245"/>
      <c r="P43" s="245"/>
      <c r="Q43" s="245"/>
      <c r="R43" s="238"/>
    </row>
    <row r="44" spans="2:18" x14ac:dyDescent="0.25">
      <c r="B44" s="239"/>
      <c r="C44" s="240"/>
      <c r="D44" s="240"/>
      <c r="E44" s="240"/>
      <c r="F44" s="240"/>
      <c r="G44" s="240"/>
      <c r="H44" s="240"/>
      <c r="I44" s="240"/>
      <c r="J44" s="240"/>
      <c r="K44" s="242"/>
      <c r="L44" s="246"/>
      <c r="M44" s="247"/>
      <c r="N44" s="247"/>
      <c r="O44" s="247"/>
      <c r="P44" s="247"/>
      <c r="Q44" s="247"/>
      <c r="R44" s="241"/>
    </row>
    <row r="45" spans="2:18" x14ac:dyDescent="0.25">
      <c r="B45" s="239"/>
      <c r="C45" s="240"/>
      <c r="D45" s="240"/>
      <c r="E45" s="240"/>
      <c r="F45" s="240"/>
      <c r="G45" s="240"/>
      <c r="H45" s="240"/>
      <c r="I45" s="240"/>
      <c r="J45" s="240"/>
      <c r="K45" s="242"/>
      <c r="L45" s="246"/>
      <c r="M45" s="247"/>
      <c r="N45" s="247"/>
      <c r="O45" s="247"/>
      <c r="P45" s="247"/>
      <c r="Q45" s="247"/>
      <c r="R45" s="241"/>
    </row>
    <row r="46" spans="2:18" x14ac:dyDescent="0.25">
      <c r="B46" s="239"/>
      <c r="C46" s="240"/>
      <c r="D46" s="240"/>
      <c r="E46" s="240"/>
      <c r="F46" s="240"/>
      <c r="G46" s="240"/>
      <c r="H46" s="240"/>
      <c r="I46" s="240"/>
      <c r="J46" s="240"/>
      <c r="K46" s="242"/>
      <c r="L46" s="246"/>
      <c r="M46" s="247"/>
      <c r="N46" s="247"/>
      <c r="O46" s="247"/>
      <c r="P46" s="247"/>
      <c r="Q46" s="247"/>
      <c r="R46" s="241"/>
    </row>
    <row r="47" spans="2:18" x14ac:dyDescent="0.25">
      <c r="B47" s="239"/>
      <c r="C47" s="240"/>
      <c r="D47" s="240"/>
      <c r="E47" s="240"/>
      <c r="F47" s="240"/>
      <c r="G47" s="240"/>
      <c r="H47" s="240"/>
      <c r="I47" s="240"/>
      <c r="J47" s="240"/>
      <c r="K47" s="242"/>
      <c r="L47" s="246"/>
      <c r="M47" s="247"/>
      <c r="N47" s="247"/>
      <c r="O47" s="247"/>
      <c r="P47" s="247"/>
      <c r="Q47" s="247"/>
      <c r="R47" s="241"/>
    </row>
    <row r="48" spans="2:18" x14ac:dyDescent="0.25">
      <c r="B48" s="239"/>
      <c r="C48" s="240"/>
      <c r="D48" s="240"/>
      <c r="E48" s="240"/>
      <c r="F48" s="240"/>
      <c r="G48" s="240"/>
      <c r="H48" s="240"/>
      <c r="I48" s="240"/>
      <c r="J48" s="240"/>
      <c r="K48" s="242"/>
      <c r="L48" s="246"/>
      <c r="M48" s="247"/>
      <c r="N48" s="247"/>
      <c r="O48" s="247"/>
      <c r="P48" s="247"/>
      <c r="Q48" s="247"/>
      <c r="R48" s="241"/>
    </row>
    <row r="49" spans="2:18" x14ac:dyDescent="0.25">
      <c r="B49" s="239"/>
      <c r="C49" s="240"/>
      <c r="D49" s="240"/>
      <c r="E49" s="240"/>
      <c r="F49" s="240"/>
      <c r="G49" s="240"/>
      <c r="H49" s="240"/>
      <c r="I49" s="240"/>
      <c r="J49" s="240"/>
      <c r="K49" s="242"/>
      <c r="L49" s="246"/>
      <c r="M49" s="247"/>
      <c r="N49" s="247"/>
      <c r="O49" s="247"/>
      <c r="P49" s="247"/>
      <c r="Q49" s="247"/>
      <c r="R49" s="241"/>
    </row>
    <row r="50" spans="2:18" x14ac:dyDescent="0.25">
      <c r="B50" s="239"/>
      <c r="C50" s="240"/>
      <c r="D50" s="240"/>
      <c r="E50" s="240"/>
      <c r="F50" s="240"/>
      <c r="G50" s="240"/>
      <c r="H50" s="240"/>
      <c r="I50" s="240"/>
      <c r="J50" s="240"/>
      <c r="K50" s="242"/>
      <c r="L50" s="246"/>
      <c r="M50" s="247"/>
      <c r="N50" s="247"/>
      <c r="O50" s="247"/>
      <c r="P50" s="247"/>
      <c r="Q50" s="247"/>
      <c r="R50" s="241"/>
    </row>
    <row r="51" spans="2:18" x14ac:dyDescent="0.25">
      <c r="B51" s="239"/>
      <c r="C51" s="240"/>
      <c r="D51" s="240"/>
      <c r="E51" s="240"/>
      <c r="F51" s="240"/>
      <c r="G51" s="240"/>
      <c r="H51" s="240"/>
      <c r="I51" s="240"/>
      <c r="J51" s="240"/>
      <c r="K51" s="242"/>
      <c r="L51" s="246"/>
      <c r="M51" s="247"/>
      <c r="N51" s="247"/>
      <c r="O51" s="247"/>
      <c r="P51" s="247"/>
      <c r="Q51" s="247"/>
      <c r="R51" s="241"/>
    </row>
    <row r="52" spans="2:18" x14ac:dyDescent="0.25">
      <c r="B52" s="248"/>
      <c r="C52" s="249"/>
      <c r="D52" s="249"/>
      <c r="E52" s="249"/>
      <c r="F52" s="249"/>
      <c r="G52" s="249"/>
      <c r="H52" s="249"/>
      <c r="I52" s="249"/>
      <c r="J52" s="249"/>
      <c r="K52" s="250"/>
      <c r="L52" s="251"/>
      <c r="M52" s="252"/>
      <c r="N52" s="252"/>
      <c r="O52" s="252"/>
      <c r="P52" s="252"/>
      <c r="Q52" s="252"/>
      <c r="R52" s="253"/>
    </row>
    <row r="53" spans="2:18" s="38" customFormat="1" x14ac:dyDescent="0.25"/>
  </sheetData>
  <sheetProtection algorithmName="SHA-512" hashValue="RNTQ48ppKiMqmnmuzJEneD2hct16TtOudCiCb7Sot2iChpuse+NFvaL/aye3DoaXVdGOqwImsr8OJDIrLyzDLA==" saltValue="n+P/m7fyA3yLUznb9CSeOA==" spinCount="100000" sheet="1" objects="1" scenarios="1" selectLockedCells="1" selectUnlockedCells="1"/>
  <mergeCells count="14">
    <mergeCell ref="B1:R1"/>
    <mergeCell ref="B2:R2"/>
    <mergeCell ref="L3:R3"/>
    <mergeCell ref="D15:R15"/>
    <mergeCell ref="B23:B30"/>
    <mergeCell ref="D4:R4"/>
    <mergeCell ref="B4:C4"/>
    <mergeCell ref="D16:J16"/>
    <mergeCell ref="M36:N36"/>
    <mergeCell ref="L36:L37"/>
    <mergeCell ref="O9:O14"/>
    <mergeCell ref="R5:R8"/>
    <mergeCell ref="B31:B35"/>
    <mergeCell ref="B17:B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D22" sqref="D22"/>
    </sheetView>
  </sheetViews>
  <sheetFormatPr defaultRowHeight="15" x14ac:dyDescent="0.25"/>
  <cols>
    <col min="1" max="1" width="42.140625" customWidth="1"/>
    <col min="5" max="5" width="13.7109375" customWidth="1"/>
  </cols>
  <sheetData>
    <row r="1" spans="1:5" x14ac:dyDescent="0.25">
      <c r="A1" s="15" t="s">
        <v>275</v>
      </c>
    </row>
    <row r="2" spans="1:5" ht="15.75" thickBot="1" x14ac:dyDescent="0.3">
      <c r="A2" t="s">
        <v>273</v>
      </c>
    </row>
    <row r="3" spans="1:5" ht="15.75" thickBot="1" x14ac:dyDescent="0.3">
      <c r="A3" s="256" t="s">
        <v>395</v>
      </c>
      <c r="B3" s="257"/>
      <c r="C3" s="257"/>
      <c r="D3" s="257"/>
      <c r="E3" s="258"/>
    </row>
    <row r="4" spans="1:5" ht="15.75" thickBot="1" x14ac:dyDescent="0.3">
      <c r="A4" s="254" t="s">
        <v>284</v>
      </c>
      <c r="B4" s="255"/>
      <c r="C4" s="255"/>
      <c r="D4" s="255"/>
      <c r="E4" s="255"/>
    </row>
    <row r="5" spans="1:5" s="32" customFormat="1" ht="45" x14ac:dyDescent="0.25">
      <c r="B5" s="32" t="s">
        <v>287</v>
      </c>
      <c r="C5" s="32" t="s">
        <v>11</v>
      </c>
      <c r="D5" s="32" t="s">
        <v>10</v>
      </c>
      <c r="E5" s="32" t="s">
        <v>288</v>
      </c>
    </row>
    <row r="6" spans="1:5" x14ac:dyDescent="0.25">
      <c r="A6" t="s">
        <v>277</v>
      </c>
    </row>
    <row r="7" spans="1:5" x14ac:dyDescent="0.25">
      <c r="A7" t="s">
        <v>276</v>
      </c>
      <c r="B7">
        <v>25</v>
      </c>
      <c r="E7">
        <v>3</v>
      </c>
    </row>
    <row r="8" spans="1:5" x14ac:dyDescent="0.25">
      <c r="A8" t="s">
        <v>278</v>
      </c>
      <c r="B8">
        <v>167</v>
      </c>
      <c r="E8">
        <v>19</v>
      </c>
    </row>
    <row r="9" spans="1:5" x14ac:dyDescent="0.25">
      <c r="A9" t="s">
        <v>279</v>
      </c>
      <c r="B9">
        <v>6</v>
      </c>
      <c r="E9">
        <v>2</v>
      </c>
    </row>
    <row r="10" spans="1:5" x14ac:dyDescent="0.25">
      <c r="A10" t="s">
        <v>280</v>
      </c>
      <c r="B10">
        <v>0</v>
      </c>
      <c r="C10">
        <v>90</v>
      </c>
      <c r="D10">
        <v>120</v>
      </c>
      <c r="E10">
        <v>120</v>
      </c>
    </row>
    <row r="11" spans="1:5" x14ac:dyDescent="0.25">
      <c r="A11" t="s">
        <v>285</v>
      </c>
      <c r="B11">
        <v>584</v>
      </c>
      <c r="E11">
        <v>15</v>
      </c>
    </row>
    <row r="12" spans="1:5" x14ac:dyDescent="0.25">
      <c r="A12" s="13" t="s">
        <v>290</v>
      </c>
    </row>
    <row r="13" spans="1:5" x14ac:dyDescent="0.25">
      <c r="A13" t="s">
        <v>281</v>
      </c>
      <c r="B13">
        <v>14</v>
      </c>
      <c r="E13">
        <v>150</v>
      </c>
    </row>
    <row r="14" spans="1:5" x14ac:dyDescent="0.25">
      <c r="A14" t="s">
        <v>286</v>
      </c>
    </row>
    <row r="15" spans="1:5" x14ac:dyDescent="0.25">
      <c r="A15" s="13" t="s">
        <v>289</v>
      </c>
      <c r="B15">
        <v>6</v>
      </c>
      <c r="E15">
        <v>76</v>
      </c>
    </row>
    <row r="16" spans="1:5" x14ac:dyDescent="0.25">
      <c r="A16" s="13" t="s">
        <v>291</v>
      </c>
      <c r="B16">
        <v>35</v>
      </c>
      <c r="C16">
        <v>7</v>
      </c>
      <c r="D16">
        <v>14</v>
      </c>
      <c r="E16">
        <v>10</v>
      </c>
    </row>
    <row r="17" spans="1:5" x14ac:dyDescent="0.25">
      <c r="A17" t="s">
        <v>282</v>
      </c>
      <c r="B17">
        <v>0</v>
      </c>
      <c r="E17">
        <v>0</v>
      </c>
    </row>
    <row r="18" spans="1:5" ht="15.75" thickBot="1" x14ac:dyDescent="0.3">
      <c r="B18" s="205">
        <f>SUM(B7:B17)</f>
        <v>837</v>
      </c>
      <c r="C18" s="205"/>
      <c r="D18" s="205"/>
      <c r="E18" s="205">
        <f>SUM(E7:E17)</f>
        <v>395</v>
      </c>
    </row>
    <row r="19" spans="1:5" ht="15.75" thickTop="1" x14ac:dyDescent="0.25"/>
    <row r="20" spans="1:5" ht="15.75" thickBot="1" x14ac:dyDescent="0.3">
      <c r="A20" s="206" t="s">
        <v>283</v>
      </c>
      <c r="B20" s="207"/>
      <c r="C20" s="207"/>
      <c r="D20" s="207"/>
      <c r="E20" s="207"/>
    </row>
    <row r="21" spans="1:5" s="149" customFormat="1" ht="45" x14ac:dyDescent="0.25">
      <c r="A21" s="32"/>
      <c r="B21" s="32" t="s">
        <v>287</v>
      </c>
      <c r="C21" s="32" t="s">
        <v>11</v>
      </c>
      <c r="D21" s="32" t="s">
        <v>10</v>
      </c>
      <c r="E21" s="32" t="s">
        <v>288</v>
      </c>
    </row>
    <row r="22" spans="1:5" x14ac:dyDescent="0.25">
      <c r="A22" t="s">
        <v>277</v>
      </c>
    </row>
    <row r="23" spans="1:5" x14ac:dyDescent="0.25">
      <c r="A23" t="s">
        <v>276</v>
      </c>
      <c r="B23">
        <v>25</v>
      </c>
      <c r="E23">
        <v>3</v>
      </c>
    </row>
    <row r="24" spans="1:5" x14ac:dyDescent="0.25">
      <c r="A24" t="s">
        <v>278</v>
      </c>
      <c r="B24">
        <v>167</v>
      </c>
      <c r="E24">
        <v>19</v>
      </c>
    </row>
    <row r="25" spans="1:5" x14ac:dyDescent="0.25">
      <c r="A25" t="s">
        <v>279</v>
      </c>
      <c r="B25">
        <v>6</v>
      </c>
      <c r="E25">
        <v>2</v>
      </c>
    </row>
    <row r="26" spans="1:5" x14ac:dyDescent="0.25">
      <c r="A26" t="s">
        <v>280</v>
      </c>
      <c r="B26">
        <v>0</v>
      </c>
      <c r="E26">
        <v>0</v>
      </c>
    </row>
    <row r="27" spans="1:5" x14ac:dyDescent="0.25">
      <c r="A27" t="s">
        <v>285</v>
      </c>
      <c r="B27">
        <v>32</v>
      </c>
      <c r="E27">
        <v>15</v>
      </c>
    </row>
    <row r="28" spans="1:5" x14ac:dyDescent="0.25">
      <c r="A28" s="13" t="s">
        <v>365</v>
      </c>
    </row>
    <row r="29" spans="1:5" x14ac:dyDescent="0.25">
      <c r="A29" s="13" t="s">
        <v>366</v>
      </c>
    </row>
    <row r="30" spans="1:5" x14ac:dyDescent="0.25">
      <c r="A30" t="s">
        <v>281</v>
      </c>
      <c r="B30">
        <v>14</v>
      </c>
      <c r="E30">
        <v>150</v>
      </c>
    </row>
    <row r="31" spans="1:5" x14ac:dyDescent="0.25">
      <c r="A31" t="s">
        <v>286</v>
      </c>
    </row>
    <row r="32" spans="1:5" x14ac:dyDescent="0.25">
      <c r="A32" s="13" t="s">
        <v>289</v>
      </c>
      <c r="B32">
        <v>6</v>
      </c>
      <c r="E32">
        <v>76</v>
      </c>
    </row>
    <row r="33" spans="1:5" x14ac:dyDescent="0.25">
      <c r="A33" s="13" t="s">
        <v>291</v>
      </c>
      <c r="B33">
        <v>0</v>
      </c>
      <c r="C33">
        <v>7</v>
      </c>
      <c r="D33">
        <v>14</v>
      </c>
      <c r="E33">
        <v>10</v>
      </c>
    </row>
    <row r="34" spans="1:5" x14ac:dyDescent="0.25">
      <c r="A34" t="s">
        <v>282</v>
      </c>
      <c r="B34">
        <v>0</v>
      </c>
      <c r="E34">
        <v>0</v>
      </c>
    </row>
    <row r="35" spans="1:5" ht="15.75" thickBot="1" x14ac:dyDescent="0.3">
      <c r="B35" s="205">
        <f>SUM(B23:B34)</f>
        <v>250</v>
      </c>
      <c r="C35" s="205"/>
      <c r="D35" s="205"/>
      <c r="E35" s="205">
        <f>SUM(E23:E34)</f>
        <v>275</v>
      </c>
    </row>
    <row r="36" spans="1:5" ht="15.75" thickTop="1" x14ac:dyDescent="0.25"/>
  </sheetData>
  <sheetProtection algorithmName="SHA-512" hashValue="vlqH6+dkImhyCYgNI+H+GZYDwNC3EZeBIXhTpe0Z52rGGoRSMGbWUK7Zyxs1gbcQdv4Dv5V7JKkUzJAv6j6W8g==" saltValue="iu4PMOXO9DrsvDIxm0+Ayg=="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K115"/>
  <sheetViews>
    <sheetView workbookViewId="0">
      <selection activeCell="D22" sqref="D22"/>
    </sheetView>
  </sheetViews>
  <sheetFormatPr defaultRowHeight="15" x14ac:dyDescent="0.25"/>
  <cols>
    <col min="1" max="1" width="2.5703125" customWidth="1"/>
    <col min="2" max="2" width="47" customWidth="1"/>
    <col min="3" max="3" width="10.42578125" style="16" customWidth="1"/>
    <col min="4" max="4" width="9.28515625" style="5" customWidth="1"/>
    <col min="5" max="5" width="10.140625" style="5" customWidth="1"/>
    <col min="6" max="6" width="11.7109375" style="8" customWidth="1"/>
    <col min="7" max="7" width="12.28515625" style="6" customWidth="1"/>
    <col min="8" max="9" width="13.28515625" style="6" customWidth="1"/>
    <col min="10" max="10" width="10.28515625" style="2" customWidth="1"/>
    <col min="11" max="11" width="10.28515625" customWidth="1"/>
    <col min="12" max="12" width="3.140625" customWidth="1"/>
    <col min="13" max="13" width="15.7109375" customWidth="1"/>
    <col min="14" max="14" width="13" customWidth="1"/>
    <col min="15" max="15" width="16" customWidth="1"/>
    <col min="16" max="16" width="3.28515625" customWidth="1"/>
    <col min="17" max="17" width="4.140625" customWidth="1"/>
    <col min="18" max="18" width="22.28515625" customWidth="1"/>
    <col min="19" max="19" width="15" customWidth="1"/>
    <col min="20" max="20" width="12.42578125" customWidth="1"/>
    <col min="21" max="72" width="4.85546875" customWidth="1"/>
  </cols>
  <sheetData>
    <row r="2" spans="1:21" s="51" customFormat="1" x14ac:dyDescent="0.25">
      <c r="A2"/>
      <c r="B2" s="51" t="s">
        <v>58</v>
      </c>
      <c r="C2" s="25"/>
      <c r="D2" s="52"/>
      <c r="E2" s="308" t="s">
        <v>60</v>
      </c>
      <c r="F2" s="308"/>
      <c r="I2" s="53"/>
    </row>
    <row r="3" spans="1:21" x14ac:dyDescent="0.25">
      <c r="B3" t="s">
        <v>3</v>
      </c>
      <c r="C3" s="16" t="s">
        <v>0</v>
      </c>
      <c r="E3" s="309">
        <v>70000000000</v>
      </c>
      <c r="F3" s="309"/>
    </row>
    <row r="4" spans="1:21" x14ac:dyDescent="0.25">
      <c r="B4" t="s">
        <v>4</v>
      </c>
      <c r="C4" s="16" t="s">
        <v>2</v>
      </c>
      <c r="D4" s="62">
        <v>0.75</v>
      </c>
      <c r="E4" s="2"/>
    </row>
    <row r="5" spans="1:21" x14ac:dyDescent="0.25">
      <c r="B5" t="s">
        <v>5</v>
      </c>
      <c r="E5" s="309">
        <f>E3*D4</f>
        <v>52500000000</v>
      </c>
      <c r="F5" s="309"/>
    </row>
    <row r="6" spans="1:21" x14ac:dyDescent="0.25">
      <c r="B6" t="s">
        <v>65</v>
      </c>
      <c r="C6" s="16" t="s">
        <v>6</v>
      </c>
      <c r="D6" s="61">
        <v>0.33</v>
      </c>
      <c r="E6" s="310">
        <f>D6*E5</f>
        <v>17325000000</v>
      </c>
      <c r="F6" s="309"/>
      <c r="I6" s="18"/>
    </row>
    <row r="7" spans="1:21" x14ac:dyDescent="0.25">
      <c r="B7" t="s">
        <v>64</v>
      </c>
      <c r="C7" s="16" t="s">
        <v>66</v>
      </c>
      <c r="D7" s="66"/>
      <c r="I7" s="18"/>
    </row>
    <row r="10" spans="1:21" s="88" customFormat="1" ht="30.75" thickBot="1" x14ac:dyDescent="0.3">
      <c r="B10" s="89" t="s">
        <v>25</v>
      </c>
      <c r="C10" s="90"/>
      <c r="D10" s="91"/>
      <c r="E10" s="92" t="s">
        <v>87</v>
      </c>
      <c r="F10" s="92" t="s">
        <v>26</v>
      </c>
      <c r="G10" s="92" t="s">
        <v>45</v>
      </c>
      <c r="H10" s="92"/>
      <c r="I10" s="91"/>
      <c r="J10" s="93"/>
      <c r="K10" s="93"/>
      <c r="L10" s="93"/>
      <c r="M10" s="93"/>
      <c r="N10" s="93"/>
      <c r="O10" s="93"/>
      <c r="P10" s="93"/>
      <c r="Q10" s="93"/>
      <c r="R10" s="93"/>
      <c r="S10" s="93"/>
      <c r="T10" s="93"/>
      <c r="U10" s="93"/>
    </row>
    <row r="11" spans="1:21" s="42" customFormat="1" x14ac:dyDescent="0.25">
      <c r="B11" s="14" t="s">
        <v>15</v>
      </c>
      <c r="C11" s="39"/>
      <c r="D11" s="47"/>
      <c r="E11" s="87">
        <v>365</v>
      </c>
      <c r="F11" s="40"/>
      <c r="G11" s="41"/>
      <c r="H11" s="41"/>
      <c r="I11" s="41"/>
      <c r="J11" s="77"/>
      <c r="K11" s="77"/>
      <c r="L11" s="77"/>
      <c r="M11" s="77"/>
      <c r="N11" s="77"/>
      <c r="O11" s="77"/>
      <c r="P11" s="77"/>
      <c r="Q11" s="77"/>
      <c r="R11" s="77"/>
      <c r="S11" s="77"/>
      <c r="T11" s="77"/>
      <c r="U11" s="77"/>
    </row>
    <row r="12" spans="1:21" x14ac:dyDescent="0.25">
      <c r="B12" s="15" t="s">
        <v>22</v>
      </c>
      <c r="C12" s="16" t="s">
        <v>9</v>
      </c>
      <c r="E12" s="71"/>
    </row>
    <row r="13" spans="1:21" x14ac:dyDescent="0.25">
      <c r="B13" s="13" t="s">
        <v>8</v>
      </c>
      <c r="E13" s="71"/>
    </row>
    <row r="14" spans="1:21" x14ac:dyDescent="0.25">
      <c r="B14" s="13" t="s">
        <v>18</v>
      </c>
      <c r="E14" s="71"/>
    </row>
    <row r="15" spans="1:21" x14ac:dyDescent="0.25">
      <c r="B15" s="13" t="s">
        <v>23</v>
      </c>
      <c r="E15" s="71"/>
    </row>
    <row r="16" spans="1:21" x14ac:dyDescent="0.25">
      <c r="E16" s="71"/>
    </row>
    <row r="17" spans="2:37" ht="15.75" thickBot="1" x14ac:dyDescent="0.3">
      <c r="B17" s="15" t="s">
        <v>16</v>
      </c>
      <c r="E17" s="71"/>
      <c r="F17" s="60" t="s">
        <v>37</v>
      </c>
    </row>
    <row r="18" spans="2:37" x14ac:dyDescent="0.25">
      <c r="B18" s="13" t="s">
        <v>42</v>
      </c>
      <c r="E18" s="71"/>
      <c r="F18" s="83">
        <v>134</v>
      </c>
    </row>
    <row r="19" spans="2:37" x14ac:dyDescent="0.25">
      <c r="B19" s="13" t="s">
        <v>43</v>
      </c>
      <c r="E19" s="71"/>
      <c r="F19" s="83">
        <v>233</v>
      </c>
    </row>
    <row r="20" spans="2:37" x14ac:dyDescent="0.25">
      <c r="B20" s="13" t="s">
        <v>44</v>
      </c>
      <c r="E20" s="71"/>
      <c r="F20" s="83">
        <v>201</v>
      </c>
    </row>
    <row r="21" spans="2:37" ht="15.75" thickBot="1" x14ac:dyDescent="0.3">
      <c r="B21" s="13" t="s">
        <v>17</v>
      </c>
      <c r="E21" s="71"/>
      <c r="F21" s="84">
        <f>ROUND(AVERAGE(F18:F20),0)</f>
        <v>189</v>
      </c>
    </row>
    <row r="22" spans="2:37" ht="15.75" thickTop="1" x14ac:dyDescent="0.25">
      <c r="B22" s="13"/>
      <c r="E22" s="71"/>
      <c r="F22" s="85"/>
    </row>
    <row r="23" spans="2:37" x14ac:dyDescent="0.25">
      <c r="B23" s="15" t="s">
        <v>51</v>
      </c>
      <c r="E23" s="71"/>
      <c r="F23" s="85"/>
    </row>
    <row r="24" spans="2:37" x14ac:dyDescent="0.25">
      <c r="B24" s="13" t="s">
        <v>13</v>
      </c>
      <c r="D24" s="5">
        <v>60</v>
      </c>
      <c r="E24" s="71"/>
      <c r="F24" s="85"/>
    </row>
    <row r="25" spans="2:37" x14ac:dyDescent="0.25">
      <c r="B25" s="13" t="s">
        <v>14</v>
      </c>
      <c r="D25" s="5">
        <v>30</v>
      </c>
      <c r="E25" s="71"/>
      <c r="F25" s="85"/>
      <c r="J25"/>
    </row>
    <row r="26" spans="2:37" x14ac:dyDescent="0.25">
      <c r="B26" s="13" t="s">
        <v>12</v>
      </c>
      <c r="D26" s="109">
        <f>AVERAGE(D24:D25)</f>
        <v>45</v>
      </c>
      <c r="E26" s="72">
        <f>$E$11-D26</f>
        <v>320</v>
      </c>
      <c r="F26" s="85"/>
      <c r="J26"/>
    </row>
    <row r="27" spans="2:37" x14ac:dyDescent="0.25">
      <c r="B27" s="13"/>
      <c r="D27" s="55"/>
      <c r="E27" s="72"/>
      <c r="F27" s="85"/>
      <c r="J27"/>
    </row>
    <row r="28" spans="2:37" ht="15.75" thickBot="1" x14ac:dyDescent="0.3">
      <c r="B28" s="59" t="s">
        <v>24</v>
      </c>
      <c r="C28" s="58"/>
      <c r="D28" s="110">
        <f>AVERAGE(D24:D25)</f>
        <v>45</v>
      </c>
      <c r="E28" s="55"/>
      <c r="F28" s="100">
        <f>F21</f>
        <v>189</v>
      </c>
      <c r="G28" s="56">
        <f>D28*$F$28</f>
        <v>8505</v>
      </c>
      <c r="H28" s="56"/>
      <c r="I28" s="56"/>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row>
    <row r="29" spans="2:37" ht="15.75" thickTop="1" x14ac:dyDescent="0.25">
      <c r="E29" s="72"/>
      <c r="G29" s="19"/>
      <c r="H29" s="19"/>
      <c r="J29" s="27"/>
    </row>
    <row r="30" spans="2:37" x14ac:dyDescent="0.25">
      <c r="B30" s="15" t="s">
        <v>52</v>
      </c>
      <c r="E30" s="72"/>
      <c r="G30" s="19"/>
      <c r="H30" s="19"/>
      <c r="J30" s="27"/>
    </row>
    <row r="31" spans="2:37" x14ac:dyDescent="0.25">
      <c r="B31" s="13" t="s">
        <v>19</v>
      </c>
      <c r="D31" s="5">
        <v>45</v>
      </c>
      <c r="E31" s="72">
        <f>E26-D31</f>
        <v>275</v>
      </c>
      <c r="F31" s="21">
        <v>200</v>
      </c>
      <c r="G31" s="19">
        <f>D31*F31</f>
        <v>9000</v>
      </c>
      <c r="H31" s="19"/>
      <c r="J31" s="27"/>
    </row>
    <row r="32" spans="2:37" x14ac:dyDescent="0.25">
      <c r="B32" s="13" t="s">
        <v>20</v>
      </c>
      <c r="D32" s="5">
        <v>45</v>
      </c>
      <c r="E32" s="72">
        <f>E31-D32</f>
        <v>230</v>
      </c>
      <c r="F32" s="21">
        <v>150</v>
      </c>
      <c r="G32" s="19">
        <f>D32*F32</f>
        <v>6750</v>
      </c>
      <c r="H32" s="19"/>
      <c r="J32" s="27"/>
    </row>
    <row r="33" spans="2:21" x14ac:dyDescent="0.25">
      <c r="B33" s="13" t="s">
        <v>21</v>
      </c>
      <c r="D33" s="5">
        <f>E11-E33</f>
        <v>230</v>
      </c>
      <c r="E33" s="72">
        <f>E11-E32</f>
        <v>135</v>
      </c>
      <c r="F33" s="21">
        <v>100</v>
      </c>
      <c r="G33" s="19">
        <f>E33*F33</f>
        <v>13500</v>
      </c>
      <c r="H33" s="19"/>
      <c r="J33" s="27"/>
    </row>
    <row r="34" spans="2:21" ht="15.75" thickBot="1" x14ac:dyDescent="0.3">
      <c r="E34" s="71"/>
      <c r="G34" s="28">
        <f>SUM(G28:G33)</f>
        <v>37755</v>
      </c>
      <c r="H34" s="29"/>
    </row>
    <row r="35" spans="2:21" ht="15.75" thickTop="1" x14ac:dyDescent="0.25">
      <c r="B35" s="2" t="s">
        <v>1</v>
      </c>
      <c r="C35" s="24"/>
      <c r="D35" s="7"/>
      <c r="E35" s="73"/>
      <c r="F35" s="9"/>
    </row>
    <row r="36" spans="2:21" x14ac:dyDescent="0.25">
      <c r="E36" s="71"/>
    </row>
    <row r="37" spans="2:21" x14ac:dyDescent="0.25">
      <c r="B37" s="13" t="s">
        <v>41</v>
      </c>
      <c r="E37" s="71"/>
    </row>
    <row r="38" spans="2:21" x14ac:dyDescent="0.25">
      <c r="E38" s="71"/>
    </row>
    <row r="39" spans="2:21" s="37" customFormat="1" x14ac:dyDescent="0.25">
      <c r="B39" s="33" t="s">
        <v>27</v>
      </c>
      <c r="C39" s="34"/>
      <c r="F39" s="35"/>
      <c r="G39" s="36"/>
      <c r="H39" s="36"/>
      <c r="I39" s="36"/>
    </row>
    <row r="40" spans="2:21" s="10" customFormat="1" ht="15.75" thickBot="1" x14ac:dyDescent="0.3">
      <c r="B40" s="94" t="s">
        <v>57</v>
      </c>
      <c r="C40" s="95" t="s">
        <v>40</v>
      </c>
      <c r="D40" s="54"/>
      <c r="E40" s="307" t="s">
        <v>82</v>
      </c>
      <c r="F40" s="307"/>
      <c r="G40" s="307"/>
      <c r="H40" s="307"/>
      <c r="I40" s="20"/>
    </row>
    <row r="41" spans="2:21" s="10" customFormat="1" x14ac:dyDescent="0.25">
      <c r="B41" s="25"/>
      <c r="C41" s="22"/>
      <c r="D41" s="49"/>
      <c r="I41" s="20"/>
    </row>
    <row r="42" spans="2:21" x14ac:dyDescent="0.25">
      <c r="B42" t="s">
        <v>29</v>
      </c>
      <c r="C42" s="23" t="s">
        <v>7</v>
      </c>
      <c r="D42" s="6">
        <v>190</v>
      </c>
      <c r="E42" s="77" t="s">
        <v>7</v>
      </c>
      <c r="F42" s="104">
        <v>1</v>
      </c>
      <c r="G42" s="82">
        <f>$D$42*1</f>
        <v>190</v>
      </c>
      <c r="H42" s="47"/>
      <c r="I42" s="41"/>
      <c r="J42" s="47"/>
      <c r="K42" s="2"/>
    </row>
    <row r="43" spans="2:21" x14ac:dyDescent="0.25">
      <c r="B43" t="s">
        <v>31</v>
      </c>
      <c r="C43" s="23" t="s">
        <v>31</v>
      </c>
      <c r="D43" s="6"/>
      <c r="E43" s="77" t="s">
        <v>31</v>
      </c>
      <c r="F43" s="104">
        <v>1000</v>
      </c>
      <c r="G43" s="140">
        <f>$G$42*F43</f>
        <v>190000</v>
      </c>
      <c r="H43" s="97"/>
      <c r="I43" s="41"/>
      <c r="J43" s="47"/>
      <c r="K43" s="2"/>
    </row>
    <row r="44" spans="2:21" x14ac:dyDescent="0.25">
      <c r="C44" s="23"/>
      <c r="D44" s="6"/>
      <c r="E44" s="77" t="s">
        <v>83</v>
      </c>
      <c r="G44" s="140">
        <f>$G$42*H44</f>
        <v>1022238</v>
      </c>
      <c r="H44" s="114">
        <v>5380.2</v>
      </c>
      <c r="I44" s="41"/>
      <c r="J44" s="47"/>
      <c r="K44" s="2"/>
    </row>
    <row r="45" spans="2:21" x14ac:dyDescent="0.25">
      <c r="B45" t="s">
        <v>28</v>
      </c>
      <c r="D45" s="5">
        <v>50000</v>
      </c>
      <c r="E45" s="8"/>
      <c r="G45" s="41"/>
      <c r="H45" s="41"/>
      <c r="I45" s="41"/>
      <c r="J45" s="47"/>
      <c r="K45" s="2"/>
    </row>
    <row r="46" spans="2:21" x14ac:dyDescent="0.25">
      <c r="B46" t="s">
        <v>30</v>
      </c>
      <c r="D46" s="5">
        <v>1200</v>
      </c>
      <c r="E46" s="8"/>
      <c r="G46" s="41"/>
      <c r="H46" s="41"/>
      <c r="I46" s="41"/>
      <c r="J46" s="77"/>
      <c r="K46" s="2"/>
    </row>
    <row r="47" spans="2:21" s="79" customFormat="1" ht="30.75" thickBot="1" x14ac:dyDescent="0.3">
      <c r="B47" s="81"/>
      <c r="C47" s="81" t="s">
        <v>88</v>
      </c>
      <c r="D47" s="81" t="s">
        <v>86</v>
      </c>
      <c r="E47" s="80"/>
      <c r="F47" s="80" t="s">
        <v>37</v>
      </c>
      <c r="G47" s="81" t="s">
        <v>59</v>
      </c>
      <c r="H47" s="81"/>
      <c r="I47" s="81"/>
      <c r="J47" s="81"/>
      <c r="K47" s="81"/>
    </row>
    <row r="48" spans="2:21" s="42" customFormat="1" x14ac:dyDescent="0.25">
      <c r="B48" s="96" t="s">
        <v>53</v>
      </c>
      <c r="D48" s="47">
        <v>45</v>
      </c>
      <c r="E48" s="72"/>
      <c r="F48" s="101">
        <f>F28</f>
        <v>189</v>
      </c>
      <c r="G48" s="98">
        <f>D48*F48</f>
        <v>8505</v>
      </c>
      <c r="H48" s="98"/>
      <c r="I48" s="98"/>
      <c r="J48" s="12"/>
      <c r="K48" s="12"/>
      <c r="L48" s="77"/>
      <c r="M48" s="77"/>
      <c r="N48" s="77"/>
      <c r="O48" s="77"/>
      <c r="P48" s="77"/>
      <c r="Q48" s="77"/>
      <c r="R48" s="77"/>
      <c r="S48" s="77"/>
      <c r="T48" s="77"/>
      <c r="U48" s="77"/>
    </row>
    <row r="49" spans="2:11" x14ac:dyDescent="0.25">
      <c r="B49" s="15" t="s">
        <v>54</v>
      </c>
      <c r="D49" s="47"/>
      <c r="E49" s="72"/>
      <c r="F49" s="40"/>
      <c r="G49" s="98"/>
      <c r="H49" s="98"/>
      <c r="I49" s="98"/>
      <c r="J49" s="306" t="s">
        <v>90</v>
      </c>
      <c r="K49" s="306"/>
    </row>
    <row r="50" spans="2:11" x14ac:dyDescent="0.25">
      <c r="B50" s="13" t="s">
        <v>19</v>
      </c>
      <c r="D50" s="47">
        <f>D31</f>
        <v>45</v>
      </c>
      <c r="E50" s="71">
        <f t="shared" ref="E50:F50" si="0">E31</f>
        <v>275</v>
      </c>
      <c r="F50" s="47">
        <f t="shared" si="0"/>
        <v>200</v>
      </c>
      <c r="G50" s="97">
        <f>G31</f>
        <v>9000</v>
      </c>
      <c r="H50" s="47"/>
      <c r="I50" s="41"/>
      <c r="J50" s="306"/>
      <c r="K50" s="306"/>
    </row>
    <row r="51" spans="2:11" x14ac:dyDescent="0.25">
      <c r="B51" s="13" t="s">
        <v>20</v>
      </c>
      <c r="D51" s="47">
        <f t="shared" ref="D51:G51" si="1">D32</f>
        <v>45</v>
      </c>
      <c r="E51" s="71">
        <f t="shared" si="1"/>
        <v>230</v>
      </c>
      <c r="F51" s="47">
        <f t="shared" si="1"/>
        <v>150</v>
      </c>
      <c r="G51" s="47">
        <f t="shared" si="1"/>
        <v>6750</v>
      </c>
      <c r="H51" s="47"/>
      <c r="I51" s="41"/>
      <c r="J51" s="306"/>
      <c r="K51" s="306"/>
    </row>
    <row r="52" spans="2:11" x14ac:dyDescent="0.25">
      <c r="B52" s="13" t="s">
        <v>21</v>
      </c>
      <c r="D52" s="47">
        <f t="shared" ref="D52:G52" si="2">D33</f>
        <v>230</v>
      </c>
      <c r="E52" s="71">
        <f t="shared" si="2"/>
        <v>135</v>
      </c>
      <c r="F52" s="47">
        <f t="shared" si="2"/>
        <v>100</v>
      </c>
      <c r="G52" s="47">
        <f t="shared" si="2"/>
        <v>13500</v>
      </c>
      <c r="H52" s="47"/>
      <c r="I52" s="41"/>
      <c r="J52" s="306"/>
      <c r="K52" s="306"/>
    </row>
    <row r="53" spans="2:11" x14ac:dyDescent="0.25">
      <c r="D53" s="47"/>
      <c r="E53" s="71"/>
      <c r="F53" s="40"/>
      <c r="G53" s="41"/>
      <c r="H53" s="41"/>
      <c r="I53" s="41"/>
      <c r="J53" s="306"/>
      <c r="K53" s="306"/>
    </row>
    <row r="54" spans="2:11" x14ac:dyDescent="0.25">
      <c r="E54" s="71"/>
      <c r="F54" s="40"/>
      <c r="G54" s="41"/>
      <c r="H54" s="41"/>
      <c r="I54" s="41"/>
      <c r="J54" s="106"/>
      <c r="K54" s="107"/>
    </row>
    <row r="55" spans="2:11" x14ac:dyDescent="0.25">
      <c r="D55" s="47"/>
      <c r="E55" s="71"/>
      <c r="F55" s="40"/>
      <c r="G55" s="41"/>
      <c r="H55" s="41"/>
      <c r="I55" s="41"/>
      <c r="J55" s="106"/>
      <c r="K55" s="107"/>
    </row>
    <row r="56" spans="2:11" s="79" customFormat="1" ht="30.75" thickBot="1" x14ac:dyDescent="0.3">
      <c r="B56" s="81"/>
      <c r="C56" s="81" t="s">
        <v>89</v>
      </c>
      <c r="D56" s="81" t="s">
        <v>86</v>
      </c>
      <c r="E56" s="80"/>
      <c r="F56" s="80" t="s">
        <v>94</v>
      </c>
      <c r="G56" s="81" t="s">
        <v>95</v>
      </c>
      <c r="H56" s="81" t="s">
        <v>96</v>
      </c>
      <c r="I56" s="81" t="s">
        <v>107</v>
      </c>
      <c r="J56" s="81"/>
      <c r="K56" s="81"/>
    </row>
    <row r="57" spans="2:11" x14ac:dyDescent="0.25">
      <c r="B57" s="15" t="s">
        <v>55</v>
      </c>
      <c r="D57" s="47">
        <v>45</v>
      </c>
      <c r="E57" s="72"/>
      <c r="F57" s="101">
        <f>G57/D57</f>
        <v>189</v>
      </c>
      <c r="G57" s="98">
        <f>$G$28</f>
        <v>8505</v>
      </c>
      <c r="H57" s="115">
        <f>((F57/$G$42))*$H$44</f>
        <v>5351.8831578947365</v>
      </c>
      <c r="I57" s="117">
        <f>D57*H57</f>
        <v>240834.74210526314</v>
      </c>
      <c r="J57" s="105"/>
    </row>
    <row r="58" spans="2:11" x14ac:dyDescent="0.25">
      <c r="B58" s="15" t="s">
        <v>56</v>
      </c>
      <c r="D58" s="47"/>
      <c r="E58" s="72"/>
      <c r="F58" s="97"/>
      <c r="G58" s="98"/>
      <c r="H58" s="111"/>
      <c r="I58" s="117"/>
      <c r="J58" s="105"/>
      <c r="K58" s="77"/>
    </row>
    <row r="59" spans="2:11" x14ac:dyDescent="0.25">
      <c r="B59" s="13" t="s">
        <v>19</v>
      </c>
      <c r="D59" s="47">
        <f>D50</f>
        <v>45</v>
      </c>
      <c r="E59" s="71">
        <f t="shared" ref="E59:G59" si="3">E50</f>
        <v>275</v>
      </c>
      <c r="F59" s="47">
        <f t="shared" si="3"/>
        <v>200</v>
      </c>
      <c r="G59" s="47">
        <f t="shared" si="3"/>
        <v>9000</v>
      </c>
      <c r="H59" s="111">
        <f t="shared" ref="H59:H61" si="4">((F59/$G$42))*$H$44</f>
        <v>5663.3684210526308</v>
      </c>
      <c r="I59" s="117">
        <f>D59*H59</f>
        <v>254851.5789473684</v>
      </c>
      <c r="J59" s="105"/>
      <c r="K59" s="77"/>
    </row>
    <row r="60" spans="2:11" x14ac:dyDescent="0.25">
      <c r="B60" s="13" t="s">
        <v>20</v>
      </c>
      <c r="D60" s="47">
        <f t="shared" ref="D60:G60" si="5">D51</f>
        <v>45</v>
      </c>
      <c r="E60" s="71">
        <f t="shared" si="5"/>
        <v>230</v>
      </c>
      <c r="F60" s="47">
        <f t="shared" si="5"/>
        <v>150</v>
      </c>
      <c r="G60" s="47">
        <f t="shared" si="5"/>
        <v>6750</v>
      </c>
      <c r="H60" s="111">
        <f t="shared" si="4"/>
        <v>4247.5263157894733</v>
      </c>
      <c r="I60" s="117">
        <f t="shared" ref="I60:I61" si="6">D60*H60</f>
        <v>191138.68421052629</v>
      </c>
      <c r="J60" s="105"/>
      <c r="K60" s="77"/>
    </row>
    <row r="61" spans="2:11" x14ac:dyDescent="0.25">
      <c r="B61" s="13" t="s">
        <v>21</v>
      </c>
      <c r="D61" s="47">
        <f t="shared" ref="D61:G61" si="7">D52</f>
        <v>230</v>
      </c>
      <c r="E61" s="71">
        <f t="shared" si="7"/>
        <v>135</v>
      </c>
      <c r="F61" s="47">
        <f t="shared" si="7"/>
        <v>100</v>
      </c>
      <c r="G61" s="47">
        <f t="shared" si="7"/>
        <v>13500</v>
      </c>
      <c r="H61" s="111">
        <f t="shared" si="4"/>
        <v>2831.6842105263154</v>
      </c>
      <c r="I61" s="117">
        <f t="shared" si="6"/>
        <v>651287.36842105258</v>
      </c>
      <c r="J61" s="105"/>
      <c r="K61" s="77"/>
    </row>
    <row r="62" spans="2:11" x14ac:dyDescent="0.25">
      <c r="D62" s="47"/>
      <c r="E62" s="47"/>
      <c r="F62" s="40"/>
      <c r="G62" s="41"/>
      <c r="H62" s="41"/>
      <c r="I62" s="119">
        <f>SUM(I57:I61)</f>
        <v>1338112.3736842105</v>
      </c>
      <c r="J62" s="99"/>
    </row>
    <row r="63" spans="2:11" x14ac:dyDescent="0.25">
      <c r="D63" s="47"/>
      <c r="E63" s="47"/>
      <c r="F63" s="40"/>
      <c r="G63" s="41"/>
      <c r="H63" s="41"/>
      <c r="I63" s="41"/>
      <c r="J63" s="103"/>
    </row>
    <row r="64" spans="2:11" x14ac:dyDescent="0.25">
      <c r="E64" s="8"/>
      <c r="F64" s="40"/>
      <c r="G64" s="41"/>
      <c r="H64" s="41"/>
      <c r="I64" s="41"/>
      <c r="J64" s="41"/>
      <c r="K64" s="41"/>
    </row>
    <row r="65" spans="2:89" x14ac:dyDescent="0.25">
      <c r="E65" s="8"/>
      <c r="F65" s="40"/>
      <c r="G65" s="41"/>
      <c r="H65" s="41"/>
      <c r="I65" s="41"/>
      <c r="J65" s="77"/>
      <c r="K65" s="2"/>
      <c r="S65" s="151" t="s">
        <v>164</v>
      </c>
      <c r="T65" s="151"/>
      <c r="U65" s="151"/>
      <c r="V65" s="151"/>
    </row>
    <row r="66" spans="2:89" ht="105" customHeight="1" x14ac:dyDescent="0.25">
      <c r="B66" s="127" t="s">
        <v>104</v>
      </c>
      <c r="C66" s="128"/>
      <c r="D66" s="128"/>
      <c r="E66" s="128"/>
      <c r="F66" s="128" t="s">
        <v>93</v>
      </c>
      <c r="G66" s="128" t="s">
        <v>92</v>
      </c>
      <c r="H66" s="128" t="s">
        <v>105</v>
      </c>
      <c r="I66" s="128" t="s">
        <v>106</v>
      </c>
      <c r="J66" s="128" t="s">
        <v>91</v>
      </c>
      <c r="K66" s="129" t="s">
        <v>108</v>
      </c>
      <c r="L66" s="128"/>
      <c r="M66" s="128"/>
      <c r="N66" s="128"/>
      <c r="O66" s="128" t="s">
        <v>140</v>
      </c>
      <c r="P66" s="128"/>
      <c r="Q66" s="128"/>
      <c r="S66" s="314" t="s">
        <v>129</v>
      </c>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14"/>
      <c r="AT66" s="314"/>
      <c r="AU66" s="314"/>
      <c r="AV66" s="314"/>
      <c r="AW66" s="314"/>
      <c r="AX66" s="314"/>
      <c r="AY66" s="314"/>
      <c r="AZ66" s="314"/>
      <c r="BA66" s="314"/>
      <c r="BB66" s="314"/>
      <c r="BC66" s="314"/>
      <c r="BD66" s="314"/>
      <c r="BE66" s="314"/>
      <c r="BF66" s="314"/>
      <c r="BG66" s="314"/>
      <c r="BH66" s="314"/>
      <c r="BI66" s="314"/>
      <c r="BJ66" s="314"/>
      <c r="BK66" s="314"/>
      <c r="BL66" s="314"/>
      <c r="BM66" s="314"/>
      <c r="BN66" s="314"/>
      <c r="BO66" s="314"/>
      <c r="BP66" s="314"/>
      <c r="BQ66" s="314"/>
      <c r="BR66" s="314"/>
      <c r="BS66" s="314"/>
      <c r="BT66" s="314"/>
    </row>
    <row r="67" spans="2:89" x14ac:dyDescent="0.25">
      <c r="B67" s="126"/>
      <c r="C67" s="102"/>
      <c r="D67" s="102"/>
      <c r="E67" s="102"/>
      <c r="F67" s="102"/>
      <c r="G67" s="102"/>
      <c r="H67" s="102"/>
      <c r="I67" s="102"/>
      <c r="J67" s="102"/>
      <c r="K67" s="124"/>
      <c r="L67" s="102"/>
      <c r="M67" s="102"/>
      <c r="N67" s="102"/>
      <c r="Q67" s="102"/>
      <c r="S67" s="134" t="s">
        <v>161</v>
      </c>
      <c r="T67" s="134" t="s">
        <v>161</v>
      </c>
      <c r="U67" s="305" t="s">
        <v>113</v>
      </c>
      <c r="V67" s="305"/>
      <c r="W67" s="305"/>
      <c r="X67" s="305"/>
      <c r="Y67" s="305" t="s">
        <v>114</v>
      </c>
      <c r="Z67" s="305"/>
      <c r="AA67" s="305"/>
      <c r="AB67" s="305"/>
      <c r="AC67" s="305" t="s">
        <v>115</v>
      </c>
      <c r="AD67" s="305"/>
      <c r="AE67" s="305"/>
      <c r="AF67" s="305"/>
      <c r="AG67" s="305" t="s">
        <v>116</v>
      </c>
      <c r="AH67" s="305"/>
      <c r="AI67" s="305"/>
      <c r="AJ67" s="305"/>
      <c r="AK67" s="305" t="s">
        <v>117</v>
      </c>
      <c r="AL67" s="305"/>
      <c r="AM67" s="305"/>
      <c r="AN67" s="305"/>
      <c r="AO67" s="305" t="s">
        <v>118</v>
      </c>
      <c r="AP67" s="305"/>
      <c r="AQ67" s="305"/>
      <c r="AR67" s="305"/>
      <c r="AS67" s="305" t="s">
        <v>119</v>
      </c>
      <c r="AT67" s="305"/>
      <c r="AU67" s="305"/>
      <c r="AV67" s="305"/>
      <c r="AW67" s="305" t="s">
        <v>120</v>
      </c>
      <c r="AX67" s="305"/>
      <c r="AY67" s="305"/>
      <c r="AZ67" s="305"/>
      <c r="BA67" s="305" t="s">
        <v>121</v>
      </c>
      <c r="BB67" s="305"/>
      <c r="BC67" s="305"/>
      <c r="BD67" s="305"/>
      <c r="BE67" s="305" t="s">
        <v>122</v>
      </c>
      <c r="BF67" s="305"/>
      <c r="BG67" s="305"/>
      <c r="BH67" s="305"/>
      <c r="BI67" s="305" t="s">
        <v>123</v>
      </c>
      <c r="BJ67" s="305"/>
      <c r="BK67" s="305"/>
      <c r="BL67" s="305"/>
      <c r="BM67" s="305" t="s">
        <v>124</v>
      </c>
      <c r="BN67" s="305"/>
      <c r="BO67" s="305"/>
      <c r="BP67" s="305"/>
      <c r="BQ67" s="305" t="s">
        <v>113</v>
      </c>
      <c r="BR67" s="305"/>
      <c r="BS67" s="305"/>
      <c r="BT67" s="305"/>
    </row>
    <row r="68" spans="2:89" ht="15.75" thickBot="1" x14ac:dyDescent="0.3">
      <c r="B68" s="130"/>
      <c r="C68" s="131"/>
      <c r="D68" s="131"/>
      <c r="E68" s="131"/>
      <c r="F68" s="131"/>
      <c r="G68" s="131"/>
      <c r="H68" s="131"/>
      <c r="I68" s="131"/>
      <c r="J68" s="131"/>
      <c r="K68" s="132"/>
      <c r="L68" s="131"/>
      <c r="M68" s="131"/>
      <c r="N68" s="131"/>
      <c r="O68" s="131"/>
      <c r="P68" s="131"/>
      <c r="Q68" s="131"/>
      <c r="S68" s="135" t="s">
        <v>162</v>
      </c>
      <c r="T68" s="135" t="s">
        <v>163</v>
      </c>
      <c r="U68" s="133" t="s">
        <v>109</v>
      </c>
      <c r="V68" s="133" t="s">
        <v>110</v>
      </c>
      <c r="W68" s="133" t="s">
        <v>111</v>
      </c>
      <c r="X68" s="133" t="s">
        <v>112</v>
      </c>
      <c r="Y68" s="133" t="s">
        <v>109</v>
      </c>
      <c r="Z68" s="133" t="s">
        <v>110</v>
      </c>
      <c r="AA68" s="133" t="s">
        <v>111</v>
      </c>
      <c r="AB68" s="133" t="s">
        <v>112</v>
      </c>
      <c r="AC68" s="133" t="s">
        <v>109</v>
      </c>
      <c r="AD68" s="133" t="s">
        <v>110</v>
      </c>
      <c r="AE68" s="133" t="s">
        <v>111</v>
      </c>
      <c r="AF68" s="133" t="s">
        <v>112</v>
      </c>
      <c r="AG68" s="133" t="s">
        <v>109</v>
      </c>
      <c r="AH68" s="133" t="s">
        <v>110</v>
      </c>
      <c r="AI68" s="133" t="s">
        <v>111</v>
      </c>
      <c r="AJ68" s="133" t="s">
        <v>112</v>
      </c>
      <c r="AK68" s="133" t="s">
        <v>109</v>
      </c>
      <c r="AL68" s="133" t="s">
        <v>110</v>
      </c>
      <c r="AM68" s="133" t="s">
        <v>111</v>
      </c>
      <c r="AN68" s="133" t="s">
        <v>112</v>
      </c>
      <c r="AO68" s="133" t="s">
        <v>109</v>
      </c>
      <c r="AP68" s="133" t="s">
        <v>110</v>
      </c>
      <c r="AQ68" s="133" t="s">
        <v>111</v>
      </c>
      <c r="AR68" s="133" t="s">
        <v>112</v>
      </c>
      <c r="AS68" s="133" t="s">
        <v>109</v>
      </c>
      <c r="AT68" s="133" t="s">
        <v>110</v>
      </c>
      <c r="AU68" s="133" t="s">
        <v>111</v>
      </c>
      <c r="AV68" s="133" t="s">
        <v>112</v>
      </c>
      <c r="AW68" s="133" t="s">
        <v>109</v>
      </c>
      <c r="AX68" s="133" t="s">
        <v>110</v>
      </c>
      <c r="AY68" s="133" t="s">
        <v>111</v>
      </c>
      <c r="AZ68" s="133" t="s">
        <v>112</v>
      </c>
      <c r="BA68" s="133" t="s">
        <v>109</v>
      </c>
      <c r="BB68" s="133" t="s">
        <v>110</v>
      </c>
      <c r="BC68" s="133" t="s">
        <v>111</v>
      </c>
      <c r="BD68" s="133" t="s">
        <v>112</v>
      </c>
      <c r="BE68" s="133" t="s">
        <v>109</v>
      </c>
      <c r="BF68" s="133" t="s">
        <v>110</v>
      </c>
      <c r="BG68" s="133" t="s">
        <v>111</v>
      </c>
      <c r="BH68" s="133" t="s">
        <v>112</v>
      </c>
      <c r="BI68" s="133" t="s">
        <v>109</v>
      </c>
      <c r="BJ68" s="133" t="s">
        <v>110</v>
      </c>
      <c r="BK68" s="133" t="s">
        <v>111</v>
      </c>
      <c r="BL68" s="133" t="s">
        <v>112</v>
      </c>
      <c r="BM68" s="133" t="s">
        <v>109</v>
      </c>
      <c r="BN68" s="133" t="s">
        <v>110</v>
      </c>
      <c r="BO68" s="133" t="s">
        <v>111</v>
      </c>
      <c r="BP68" s="133" t="s">
        <v>112</v>
      </c>
      <c r="BQ68" s="133" t="s">
        <v>109</v>
      </c>
      <c r="BR68" s="133" t="s">
        <v>110</v>
      </c>
      <c r="BS68" s="133" t="s">
        <v>111</v>
      </c>
      <c r="BT68" s="133" t="s">
        <v>112</v>
      </c>
    </row>
    <row r="69" spans="2:89" ht="15.75" thickBot="1" x14ac:dyDescent="0.3">
      <c r="B69" s="15" t="s">
        <v>103</v>
      </c>
      <c r="E69" s="8"/>
      <c r="F69" s="4"/>
      <c r="G69" s="102"/>
      <c r="H69" s="102"/>
      <c r="I69" s="102"/>
      <c r="J69" s="102"/>
      <c r="K69" s="124"/>
      <c r="L69" s="126"/>
      <c r="M69" s="126" t="s">
        <v>31</v>
      </c>
      <c r="N69" s="102"/>
      <c r="O69" s="147">
        <v>1.1429999999999999E-2</v>
      </c>
      <c r="P69" s="143"/>
    </row>
    <row r="70" spans="2:89" x14ac:dyDescent="0.25">
      <c r="I70" s="41"/>
      <c r="K70" s="123"/>
      <c r="L70" s="16"/>
      <c r="M70" s="16" t="s">
        <v>157</v>
      </c>
      <c r="N70" s="8">
        <v>1000</v>
      </c>
      <c r="O70">
        <f>O69/N70</f>
        <v>1.1429999999999999E-5</v>
      </c>
    </row>
    <row r="71" spans="2:89" x14ac:dyDescent="0.25">
      <c r="B71" s="15" t="s">
        <v>98</v>
      </c>
      <c r="E71" s="8"/>
      <c r="F71" s="41">
        <v>1</v>
      </c>
      <c r="H71" s="108"/>
      <c r="I71" s="41"/>
      <c r="J71" s="116">
        <f>H44</f>
        <v>5380.2</v>
      </c>
      <c r="K71" s="123"/>
      <c r="L71" s="16"/>
      <c r="M71" s="16" t="s">
        <v>158</v>
      </c>
      <c r="N71" s="8">
        <v>5380</v>
      </c>
      <c r="O71" s="146">
        <f>N71*O70</f>
        <v>6.1493399999999997E-2</v>
      </c>
      <c r="P71" s="141"/>
    </row>
    <row r="72" spans="2:89" x14ac:dyDescent="0.25">
      <c r="B72" s="13" t="s">
        <v>99</v>
      </c>
      <c r="E72" s="8"/>
      <c r="F72" s="6">
        <v>1</v>
      </c>
      <c r="G72" s="41">
        <v>45</v>
      </c>
      <c r="H72" s="108">
        <f>$F72*ROUND(H57,0)</f>
        <v>5352</v>
      </c>
      <c r="I72" s="118">
        <f>((G72*H72)*F72)</f>
        <v>240840</v>
      </c>
      <c r="J72" s="2">
        <f>I72/$J$71</f>
        <v>44.764135162261624</v>
      </c>
      <c r="K72" s="125">
        <f>(ROUND(J72/$F$77,0))</f>
        <v>2</v>
      </c>
      <c r="L72" s="16"/>
      <c r="M72" s="16"/>
      <c r="O72" s="1">
        <f>I72*$O$71</f>
        <v>14810.070455999999</v>
      </c>
      <c r="P72" s="1"/>
      <c r="R72" t="s">
        <v>126</v>
      </c>
      <c r="S72" s="27">
        <f>K72</f>
        <v>2</v>
      </c>
      <c r="T72" s="27">
        <f>SUM(U72:BT72)</f>
        <v>8</v>
      </c>
      <c r="U72" s="315">
        <v>1</v>
      </c>
      <c r="V72" s="316"/>
      <c r="W72" s="316"/>
      <c r="X72" s="316"/>
      <c r="Y72" s="316"/>
      <c r="Z72" s="317"/>
      <c r="AA72" s="311">
        <v>1</v>
      </c>
      <c r="AB72" s="312"/>
      <c r="AC72" s="312"/>
      <c r="AD72" s="312"/>
      <c r="AE72" s="312"/>
      <c r="AF72" s="313"/>
      <c r="AG72" s="311">
        <v>1</v>
      </c>
      <c r="AH72" s="312"/>
      <c r="AI72" s="312"/>
      <c r="AJ72" s="312"/>
      <c r="AK72" s="312"/>
      <c r="AL72" s="313"/>
      <c r="AM72" s="311">
        <v>1</v>
      </c>
      <c r="AN72" s="312"/>
      <c r="AO72" s="312"/>
      <c r="AP72" s="312"/>
      <c r="AQ72" s="312"/>
      <c r="AR72" s="313"/>
      <c r="AS72" s="311">
        <v>1</v>
      </c>
      <c r="AT72" s="312"/>
      <c r="AU72" s="312"/>
      <c r="AV72" s="312"/>
      <c r="AW72" s="312"/>
      <c r="AX72" s="313"/>
      <c r="AY72" s="311">
        <v>1</v>
      </c>
      <c r="AZ72" s="312"/>
      <c r="BA72" s="312"/>
      <c r="BB72" s="312"/>
      <c r="BC72" s="312"/>
      <c r="BD72" s="313"/>
      <c r="BE72" s="311">
        <v>1</v>
      </c>
      <c r="BF72" s="312"/>
      <c r="BG72" s="312"/>
      <c r="BH72" s="312"/>
      <c r="BI72" s="312"/>
      <c r="BJ72" s="313"/>
      <c r="BK72" s="311">
        <v>1</v>
      </c>
      <c r="BL72" s="312"/>
      <c r="BM72" s="312"/>
      <c r="BN72" s="312"/>
      <c r="BO72" s="312"/>
      <c r="BP72" s="313"/>
      <c r="BU72" s="136"/>
      <c r="BV72" s="136"/>
      <c r="BW72" s="136"/>
      <c r="BX72" s="136"/>
      <c r="BY72" s="136"/>
      <c r="BZ72" s="136"/>
      <c r="CA72" s="136"/>
      <c r="CB72" s="136"/>
      <c r="CC72" s="136"/>
      <c r="CD72" s="136"/>
      <c r="CE72" s="136"/>
      <c r="CF72" s="136"/>
      <c r="CG72" s="136"/>
      <c r="CH72" s="136"/>
      <c r="CI72" s="136"/>
      <c r="CJ72" s="136"/>
      <c r="CK72" s="136"/>
    </row>
    <row r="73" spans="2:89" x14ac:dyDescent="0.25">
      <c r="B73" s="13" t="s">
        <v>100</v>
      </c>
      <c r="E73" s="8"/>
      <c r="F73" s="6">
        <v>1</v>
      </c>
      <c r="G73" s="41">
        <v>45</v>
      </c>
      <c r="H73" s="108">
        <f>$F73*ROUND(H59,0)</f>
        <v>5663</v>
      </c>
      <c r="I73" s="118">
        <f t="shared" ref="I73:I75" si="8">((G73*H73)*F73)</f>
        <v>254835</v>
      </c>
      <c r="J73" s="2">
        <f t="shared" ref="J73:J75" si="9">I73/$J$71</f>
        <v>47.365339578454332</v>
      </c>
      <c r="K73" s="125">
        <f t="shared" ref="K73:K75" si="10">(ROUND(J73/$F$77,0))</f>
        <v>2</v>
      </c>
      <c r="L73" s="16"/>
      <c r="M73" s="16"/>
      <c r="O73" s="1">
        <f t="shared" ref="O73:O75" si="11">I73*$O$71</f>
        <v>15670.670588999999</v>
      </c>
      <c r="P73" s="1"/>
      <c r="R73" t="s">
        <v>127</v>
      </c>
      <c r="S73" s="27">
        <f t="shared" ref="S73:S75" si="12">K73</f>
        <v>2</v>
      </c>
      <c r="T73" s="27">
        <f>SUM(U73:BT73)</f>
        <v>7</v>
      </c>
      <c r="U73" s="138"/>
      <c r="V73" s="138"/>
      <c r="W73" s="138"/>
      <c r="X73" s="138"/>
      <c r="Y73" s="138"/>
      <c r="Z73" s="50"/>
      <c r="AA73" s="311">
        <v>1</v>
      </c>
      <c r="AB73" s="312"/>
      <c r="AC73" s="312"/>
      <c r="AD73" s="312"/>
      <c r="AE73" s="312"/>
      <c r="AF73" s="313"/>
      <c r="AG73" s="311">
        <v>1</v>
      </c>
      <c r="AH73" s="312"/>
      <c r="AI73" s="312"/>
      <c r="AJ73" s="312"/>
      <c r="AK73" s="312"/>
      <c r="AL73" s="313"/>
      <c r="AM73" s="311">
        <v>1</v>
      </c>
      <c r="AN73" s="312"/>
      <c r="AO73" s="312"/>
      <c r="AP73" s="312"/>
      <c r="AQ73" s="312"/>
      <c r="AR73" s="313"/>
      <c r="AS73" s="311">
        <v>1</v>
      </c>
      <c r="AT73" s="312"/>
      <c r="AU73" s="312"/>
      <c r="AV73" s="312"/>
      <c r="AW73" s="312"/>
      <c r="AX73" s="313"/>
      <c r="AY73" s="311">
        <v>1</v>
      </c>
      <c r="AZ73" s="312"/>
      <c r="BA73" s="312"/>
      <c r="BB73" s="312"/>
      <c r="BC73" s="312"/>
      <c r="BD73" s="313"/>
      <c r="BE73" s="311">
        <v>1</v>
      </c>
      <c r="BF73" s="312"/>
      <c r="BG73" s="312"/>
      <c r="BH73" s="312"/>
      <c r="BI73" s="312"/>
      <c r="BJ73" s="313"/>
      <c r="BK73" s="311">
        <v>1</v>
      </c>
      <c r="BL73" s="312"/>
      <c r="BM73" s="312"/>
      <c r="BN73" s="312"/>
      <c r="BO73" s="312"/>
      <c r="BP73" s="313"/>
      <c r="BU73" s="137"/>
      <c r="BV73" s="137"/>
      <c r="BW73" s="137"/>
      <c r="BX73" s="137"/>
      <c r="BY73" s="137"/>
      <c r="BZ73" s="136"/>
      <c r="CA73" s="136"/>
      <c r="CB73" s="136"/>
      <c r="CC73" s="136"/>
      <c r="CD73" s="136"/>
      <c r="CE73" s="136"/>
      <c r="CF73" s="136"/>
      <c r="CG73" s="136"/>
      <c r="CH73" s="136"/>
      <c r="CI73" s="136"/>
      <c r="CJ73" s="136"/>
      <c r="CK73" s="136"/>
    </row>
    <row r="74" spans="2:89" x14ac:dyDescent="0.25">
      <c r="B74" s="13" t="s">
        <v>101</v>
      </c>
      <c r="E74" s="8"/>
      <c r="F74" s="6">
        <v>1</v>
      </c>
      <c r="G74" s="41">
        <v>45</v>
      </c>
      <c r="H74" s="108">
        <f>$F74*ROUND(H60,0)</f>
        <v>4248</v>
      </c>
      <c r="I74" s="118">
        <f t="shared" si="8"/>
        <v>191160</v>
      </c>
      <c r="J74" s="2">
        <f t="shared" si="9"/>
        <v>35.530277684844428</v>
      </c>
      <c r="K74" s="125">
        <f t="shared" si="10"/>
        <v>1</v>
      </c>
      <c r="L74" s="16"/>
      <c r="M74" s="16"/>
      <c r="O74" s="1">
        <f t="shared" si="11"/>
        <v>11755.078344</v>
      </c>
      <c r="P74" s="1"/>
      <c r="R74" t="s">
        <v>125</v>
      </c>
      <c r="S74" s="27">
        <f t="shared" si="12"/>
        <v>1</v>
      </c>
      <c r="T74" s="27">
        <f>SUM(U74:BT74)</f>
        <v>6</v>
      </c>
      <c r="U74" s="138"/>
      <c r="V74" s="138"/>
      <c r="W74" s="138"/>
      <c r="X74" s="138"/>
      <c r="Y74" s="138"/>
      <c r="Z74" s="50"/>
      <c r="AA74" s="50"/>
      <c r="AB74" s="50"/>
      <c r="AC74" s="50"/>
      <c r="AD74" s="50"/>
      <c r="AE74" s="50"/>
      <c r="AF74" s="50"/>
      <c r="AG74" s="311">
        <v>1</v>
      </c>
      <c r="AH74" s="312"/>
      <c r="AI74" s="312"/>
      <c r="AJ74" s="312"/>
      <c r="AK74" s="312"/>
      <c r="AL74" s="313"/>
      <c r="AM74" s="311">
        <v>1</v>
      </c>
      <c r="AN74" s="312"/>
      <c r="AO74" s="312"/>
      <c r="AP74" s="312"/>
      <c r="AQ74" s="312"/>
      <c r="AR74" s="313"/>
      <c r="AS74" s="311">
        <v>1</v>
      </c>
      <c r="AT74" s="312"/>
      <c r="AU74" s="312"/>
      <c r="AV74" s="312"/>
      <c r="AW74" s="312"/>
      <c r="AX74" s="313"/>
      <c r="AY74" s="311">
        <v>1</v>
      </c>
      <c r="AZ74" s="312"/>
      <c r="BA74" s="312"/>
      <c r="BB74" s="312"/>
      <c r="BC74" s="312"/>
      <c r="BD74" s="313"/>
      <c r="BE74" s="311">
        <v>1</v>
      </c>
      <c r="BF74" s="312"/>
      <c r="BG74" s="312"/>
      <c r="BH74" s="312"/>
      <c r="BI74" s="312"/>
      <c r="BJ74" s="313"/>
      <c r="BK74" s="311">
        <v>1</v>
      </c>
      <c r="BL74" s="312"/>
      <c r="BM74" s="312"/>
      <c r="BN74" s="312"/>
      <c r="BO74" s="312"/>
      <c r="BP74" s="313"/>
      <c r="BU74" s="137"/>
      <c r="BV74" s="137"/>
      <c r="BW74" s="137"/>
      <c r="BX74" s="137"/>
      <c r="BY74" s="137"/>
      <c r="BZ74" s="137"/>
      <c r="CA74" s="137"/>
      <c r="CB74" s="137"/>
      <c r="CC74" s="137"/>
      <c r="CD74" s="137"/>
      <c r="CE74" s="137"/>
      <c r="CF74" s="136"/>
      <c r="CG74" s="136"/>
      <c r="CH74" s="136"/>
      <c r="CI74" s="136"/>
      <c r="CJ74" s="136"/>
      <c r="CK74" s="136"/>
    </row>
    <row r="75" spans="2:89" x14ac:dyDescent="0.25">
      <c r="B75" s="13" t="s">
        <v>102</v>
      </c>
      <c r="E75" s="8"/>
      <c r="F75" s="6">
        <v>1</v>
      </c>
      <c r="G75" s="41">
        <v>230</v>
      </c>
      <c r="H75" s="108">
        <f>$F75*ROUND(H61,0)</f>
        <v>2832</v>
      </c>
      <c r="I75" s="118">
        <f t="shared" si="8"/>
        <v>651360</v>
      </c>
      <c r="J75" s="2">
        <f t="shared" si="9"/>
        <v>121.06613137058102</v>
      </c>
      <c r="K75" s="125">
        <f t="shared" si="10"/>
        <v>5</v>
      </c>
      <c r="L75" s="16"/>
      <c r="M75" s="16"/>
      <c r="O75" s="1">
        <f t="shared" si="11"/>
        <v>40054.341024000001</v>
      </c>
      <c r="P75" s="1"/>
      <c r="R75" t="s">
        <v>128</v>
      </c>
      <c r="S75" s="27">
        <f t="shared" si="12"/>
        <v>5</v>
      </c>
      <c r="T75" s="27">
        <f>SUM(U75:BT75)</f>
        <v>5</v>
      </c>
      <c r="U75" s="138"/>
      <c r="V75" s="138"/>
      <c r="W75" s="138"/>
      <c r="X75" s="138"/>
      <c r="Y75" s="138"/>
      <c r="Z75" s="50"/>
      <c r="AA75" s="50"/>
      <c r="AB75" s="50"/>
      <c r="AC75" s="50"/>
      <c r="AD75" s="50"/>
      <c r="AE75" s="50"/>
      <c r="AF75" s="50"/>
      <c r="AG75" s="50"/>
      <c r="AH75" s="50"/>
      <c r="AI75" s="50"/>
      <c r="AJ75" s="50"/>
      <c r="AK75" s="50"/>
      <c r="AL75" s="50"/>
      <c r="AM75" s="311">
        <v>1</v>
      </c>
      <c r="AN75" s="312"/>
      <c r="AO75" s="312"/>
      <c r="AP75" s="312"/>
      <c r="AQ75" s="312"/>
      <c r="AR75" s="313"/>
      <c r="AS75" s="311">
        <v>1</v>
      </c>
      <c r="AT75" s="312"/>
      <c r="AU75" s="312"/>
      <c r="AV75" s="312"/>
      <c r="AW75" s="312"/>
      <c r="AX75" s="313"/>
      <c r="AY75" s="311">
        <v>1</v>
      </c>
      <c r="AZ75" s="312"/>
      <c r="BA75" s="312"/>
      <c r="BB75" s="312"/>
      <c r="BC75" s="312"/>
      <c r="BD75" s="313"/>
      <c r="BE75" s="311">
        <v>1</v>
      </c>
      <c r="BF75" s="312"/>
      <c r="BG75" s="312"/>
      <c r="BH75" s="312"/>
      <c r="BI75" s="312"/>
      <c r="BJ75" s="313"/>
      <c r="BK75" s="311">
        <v>1</v>
      </c>
      <c r="BL75" s="312"/>
      <c r="BM75" s="312"/>
      <c r="BN75" s="312"/>
      <c r="BO75" s="312"/>
      <c r="BP75" s="313"/>
      <c r="BU75" s="137"/>
      <c r="BV75" s="137"/>
      <c r="BW75" s="137"/>
      <c r="BX75" s="137"/>
      <c r="BY75" s="137"/>
      <c r="BZ75" s="137"/>
      <c r="CA75" s="137"/>
      <c r="CB75" s="137"/>
      <c r="CC75" s="137"/>
      <c r="CD75" s="137"/>
      <c r="CE75" s="137"/>
      <c r="CF75" s="137"/>
      <c r="CG75" s="137"/>
      <c r="CH75" s="137"/>
      <c r="CI75" s="137"/>
      <c r="CJ75" s="137"/>
      <c r="CK75" s="137"/>
    </row>
    <row r="76" spans="2:89" ht="15.75" thickBot="1" x14ac:dyDescent="0.3">
      <c r="E76" s="8"/>
      <c r="F76" s="4"/>
      <c r="G76" s="41"/>
      <c r="H76" s="108"/>
      <c r="I76" s="108"/>
      <c r="K76" s="123"/>
      <c r="L76" s="16"/>
      <c r="M76" s="16"/>
      <c r="O76" s="142">
        <f>SUM(O72:O75)</f>
        <v>82290.160413000005</v>
      </c>
      <c r="P76" s="144"/>
      <c r="R76" t="s">
        <v>136</v>
      </c>
      <c r="S76" s="27">
        <f>SUM(S72:S75)</f>
        <v>10</v>
      </c>
      <c r="T76" s="27">
        <f>SUM(T72:T75)</f>
        <v>26</v>
      </c>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5"/>
      <c r="AT76" s="5"/>
      <c r="AU76" s="5"/>
      <c r="AV76" s="5"/>
      <c r="AW76" s="5"/>
      <c r="AX76" s="5"/>
      <c r="AY76" s="5"/>
      <c r="AZ76" s="5"/>
      <c r="BA76" s="5"/>
      <c r="BB76" s="5"/>
      <c r="BC76" s="5"/>
      <c r="BD76" s="5"/>
      <c r="BE76" s="5"/>
      <c r="BF76" s="5"/>
      <c r="BG76" s="5"/>
      <c r="BH76" s="5"/>
      <c r="BI76" s="5"/>
      <c r="BJ76" s="5"/>
      <c r="BK76" s="5"/>
      <c r="BL76" s="5"/>
      <c r="BM76" s="5"/>
      <c r="BN76" s="5"/>
      <c r="BO76" s="5"/>
      <c r="BP76" s="5"/>
      <c r="BU76" s="136"/>
      <c r="BV76" s="136"/>
      <c r="BW76" s="136"/>
      <c r="BX76" s="136"/>
      <c r="BY76" s="136"/>
      <c r="BZ76" s="136"/>
      <c r="CA76" s="136"/>
      <c r="CB76" s="136"/>
      <c r="CC76" s="136"/>
      <c r="CD76" s="136"/>
      <c r="CE76" s="136"/>
      <c r="CF76" s="136"/>
      <c r="CG76" s="136"/>
      <c r="CH76" s="136"/>
      <c r="CI76" s="136"/>
      <c r="CJ76" s="136"/>
      <c r="CK76" s="136"/>
    </row>
    <row r="77" spans="2:89" ht="15.75" thickTop="1" x14ac:dyDescent="0.25">
      <c r="B77" s="15" t="s">
        <v>97</v>
      </c>
      <c r="E77" s="8"/>
      <c r="F77" s="41">
        <v>24</v>
      </c>
      <c r="G77" s="41"/>
      <c r="H77" s="108"/>
      <c r="I77" s="108"/>
      <c r="K77" s="123"/>
      <c r="L77" s="16"/>
      <c r="M77" s="16"/>
      <c r="R77" t="s">
        <v>137</v>
      </c>
      <c r="T77" s="5">
        <v>12</v>
      </c>
    </row>
    <row r="78" spans="2:89" x14ac:dyDescent="0.25">
      <c r="B78" s="13" t="s">
        <v>99</v>
      </c>
      <c r="E78" s="8"/>
      <c r="F78" s="120">
        <v>24</v>
      </c>
      <c r="G78" s="120">
        <v>45</v>
      </c>
      <c r="H78" s="121">
        <f>F$78*H72</f>
        <v>128448</v>
      </c>
      <c r="I78" s="121">
        <f>((G78*H78)*F78)</f>
        <v>138723840</v>
      </c>
      <c r="J78" s="122"/>
      <c r="K78" s="123"/>
      <c r="L78" s="16"/>
      <c r="M78" s="16"/>
      <c r="O78" s="113">
        <f>F78*O72</f>
        <v>355441.69094399997</v>
      </c>
      <c r="P78" s="113"/>
    </row>
    <row r="79" spans="2:89" x14ac:dyDescent="0.25">
      <c r="B79" s="13" t="s">
        <v>100</v>
      </c>
      <c r="E79" s="8"/>
      <c r="F79" s="120">
        <v>24</v>
      </c>
      <c r="G79" s="120">
        <v>45</v>
      </c>
      <c r="H79" s="121">
        <f t="shared" ref="H79:H81" si="13">F$78*H73</f>
        <v>135912</v>
      </c>
      <c r="I79" s="121">
        <f t="shared" ref="I79:I81" si="14">((G79*H79)*F79)</f>
        <v>146784960</v>
      </c>
      <c r="J79" s="122"/>
      <c r="K79" s="123"/>
      <c r="L79" s="16"/>
      <c r="M79" s="16"/>
      <c r="O79" s="113">
        <f t="shared" ref="O79:O81" si="15">F79*O73</f>
        <v>376096.09413599997</v>
      </c>
      <c r="P79" s="113"/>
      <c r="R79" t="s">
        <v>135</v>
      </c>
      <c r="S79" s="318">
        <v>100</v>
      </c>
      <c r="T79" s="319"/>
    </row>
    <row r="80" spans="2:89" x14ac:dyDescent="0.25">
      <c r="B80" s="13" t="s">
        <v>101</v>
      </c>
      <c r="E80" s="8"/>
      <c r="F80" s="120">
        <v>24</v>
      </c>
      <c r="G80" s="120">
        <v>45</v>
      </c>
      <c r="H80" s="121">
        <f t="shared" si="13"/>
        <v>101952</v>
      </c>
      <c r="I80" s="121">
        <f t="shared" si="14"/>
        <v>110108160</v>
      </c>
      <c r="J80" s="122"/>
      <c r="K80" s="123"/>
      <c r="L80" s="16"/>
      <c r="M80" s="16"/>
      <c r="O80" s="113">
        <f t="shared" si="15"/>
        <v>282121.88025599997</v>
      </c>
      <c r="P80" s="113"/>
      <c r="R80" t="s">
        <v>138</v>
      </c>
      <c r="S80" s="145">
        <f>S82/12</f>
        <v>16458032.082599999</v>
      </c>
      <c r="T80" s="27">
        <f>T76*S79</f>
        <v>2600</v>
      </c>
    </row>
    <row r="81" spans="2:20" x14ac:dyDescent="0.25">
      <c r="B81" s="13" t="s">
        <v>102</v>
      </c>
      <c r="E81" s="8"/>
      <c r="F81" s="120">
        <v>24</v>
      </c>
      <c r="G81" s="120">
        <v>230</v>
      </c>
      <c r="H81" s="121">
        <f t="shared" si="13"/>
        <v>67968</v>
      </c>
      <c r="I81" s="121">
        <f t="shared" si="14"/>
        <v>375183360</v>
      </c>
      <c r="J81" s="122"/>
      <c r="K81" s="123"/>
      <c r="L81" s="16"/>
      <c r="M81" s="16"/>
      <c r="O81" s="113">
        <f t="shared" si="15"/>
        <v>961304.18457600009</v>
      </c>
      <c r="P81" s="113"/>
      <c r="R81" t="s">
        <v>139</v>
      </c>
      <c r="S81" s="145">
        <f>S80/24</f>
        <v>685751.33677499997</v>
      </c>
      <c r="T81" s="27">
        <f>$F$77*$T$80</f>
        <v>62400</v>
      </c>
    </row>
    <row r="82" spans="2:20" ht="15.75" thickBot="1" x14ac:dyDescent="0.3">
      <c r="E82" s="8"/>
      <c r="I82" s="41"/>
      <c r="J82" s="108"/>
      <c r="K82" s="41"/>
      <c r="O82" s="142">
        <f>SUM(O78:O81)</f>
        <v>1974963.8499119999</v>
      </c>
      <c r="P82" s="144"/>
      <c r="R82" t="s">
        <v>159</v>
      </c>
      <c r="S82" s="148">
        <f>O82*S79</f>
        <v>197496384.9912</v>
      </c>
      <c r="T82" s="145"/>
    </row>
    <row r="83" spans="2:20" ht="15.75" thickTop="1" x14ac:dyDescent="0.25">
      <c r="E83" s="8"/>
      <c r="F83" s="40"/>
      <c r="G83" s="41"/>
      <c r="H83" s="41"/>
      <c r="I83" s="41"/>
      <c r="J83" s="78"/>
    </row>
    <row r="84" spans="2:20" x14ac:dyDescent="0.25">
      <c r="D84" s="47"/>
      <c r="E84" s="8"/>
      <c r="F84" s="40"/>
      <c r="G84" s="41"/>
      <c r="H84" s="41"/>
      <c r="I84" s="41"/>
      <c r="J84" s="78"/>
    </row>
    <row r="85" spans="2:20" s="46" customFormat="1" x14ac:dyDescent="0.25">
      <c r="B85" s="43" t="s">
        <v>46</v>
      </c>
      <c r="C85" s="48" t="s">
        <v>7</v>
      </c>
      <c r="D85" s="44" t="s">
        <v>30</v>
      </c>
      <c r="G85" s="45"/>
      <c r="H85" s="45"/>
      <c r="I85" s="45"/>
      <c r="J85" s="45"/>
    </row>
    <row r="86" spans="2:20" x14ac:dyDescent="0.25">
      <c r="B86" t="s">
        <v>47</v>
      </c>
      <c r="C86" s="47"/>
      <c r="D86" s="40"/>
      <c r="E86" s="47"/>
      <c r="F86" s="40"/>
      <c r="G86" s="41"/>
      <c r="H86" s="41"/>
      <c r="I86" s="41"/>
      <c r="J86" s="78"/>
    </row>
    <row r="87" spans="2:20" x14ac:dyDescent="0.25">
      <c r="B87" t="s">
        <v>48</v>
      </c>
      <c r="C87" s="74">
        <v>2500</v>
      </c>
      <c r="D87" s="74">
        <v>15000</v>
      </c>
      <c r="E87" s="47"/>
      <c r="F87" s="40"/>
      <c r="G87" s="41"/>
      <c r="H87" s="41"/>
      <c r="I87" s="41"/>
      <c r="J87" s="78"/>
      <c r="R87" t="s">
        <v>130</v>
      </c>
    </row>
    <row r="88" spans="2:20" x14ac:dyDescent="0.25">
      <c r="B88" t="s">
        <v>49</v>
      </c>
      <c r="C88" s="74">
        <v>3000</v>
      </c>
      <c r="D88" s="74">
        <v>19000</v>
      </c>
      <c r="E88" s="47"/>
      <c r="F88" s="40"/>
      <c r="G88" s="41"/>
      <c r="H88" s="41"/>
      <c r="I88" s="41"/>
      <c r="J88" s="78"/>
    </row>
    <row r="89" spans="2:20" x14ac:dyDescent="0.25">
      <c r="B89" t="s">
        <v>50</v>
      </c>
      <c r="C89" s="74">
        <v>6600</v>
      </c>
      <c r="D89" s="74">
        <v>42000</v>
      </c>
      <c r="E89" s="47"/>
      <c r="F89" s="40"/>
      <c r="G89" s="41"/>
      <c r="H89" s="41"/>
      <c r="I89" s="41"/>
      <c r="J89" s="78"/>
      <c r="R89" t="s">
        <v>131</v>
      </c>
    </row>
    <row r="90" spans="2:20" x14ac:dyDescent="0.25">
      <c r="C90" s="39"/>
      <c r="D90" s="47"/>
      <c r="E90" s="47"/>
      <c r="F90" s="40"/>
      <c r="G90" s="41"/>
      <c r="H90" s="41"/>
      <c r="I90" s="41"/>
      <c r="J90" s="78"/>
      <c r="R90" s="17" t="s">
        <v>133</v>
      </c>
    </row>
    <row r="91" spans="2:20" x14ac:dyDescent="0.25">
      <c r="D91" s="47"/>
      <c r="E91" s="47"/>
      <c r="F91" s="40"/>
      <c r="G91" s="41"/>
      <c r="H91" s="41"/>
      <c r="I91" s="41"/>
      <c r="J91" s="78"/>
      <c r="R91" s="17" t="s">
        <v>132</v>
      </c>
    </row>
    <row r="92" spans="2:20" s="46" customFormat="1" x14ac:dyDescent="0.25">
      <c r="B92" s="43" t="s">
        <v>33</v>
      </c>
      <c r="C92" s="43"/>
      <c r="D92" s="48"/>
      <c r="E92" s="48"/>
      <c r="F92" s="44"/>
      <c r="G92" s="45"/>
      <c r="H92" s="45"/>
      <c r="I92" s="45"/>
      <c r="J92" s="45"/>
      <c r="R92" s="17" t="s">
        <v>134</v>
      </c>
    </row>
    <row r="93" spans="2:20" x14ac:dyDescent="0.25">
      <c r="B93" s="13" t="s">
        <v>34</v>
      </c>
    </row>
    <row r="94" spans="2:20" x14ac:dyDescent="0.25">
      <c r="B94" s="17" t="s">
        <v>35</v>
      </c>
      <c r="C94" s="2">
        <v>500000</v>
      </c>
    </row>
    <row r="95" spans="2:20" x14ac:dyDescent="0.25">
      <c r="B95" s="17" t="s">
        <v>38</v>
      </c>
      <c r="C95" s="2">
        <v>500000</v>
      </c>
    </row>
    <row r="96" spans="2:20" x14ac:dyDescent="0.25">
      <c r="B96" s="17" t="s">
        <v>39</v>
      </c>
      <c r="C96" s="26" t="s">
        <v>40</v>
      </c>
    </row>
    <row r="97" spans="2:10" x14ac:dyDescent="0.25">
      <c r="B97" s="13"/>
      <c r="J97" s="26"/>
    </row>
    <row r="98" spans="2:10" s="10" customFormat="1" x14ac:dyDescent="0.25">
      <c r="C98" s="22"/>
      <c r="D98" s="31"/>
      <c r="E98" s="31"/>
      <c r="F98" s="11"/>
      <c r="G98" s="20"/>
      <c r="H98" s="20"/>
      <c r="I98" s="20"/>
      <c r="J98" s="30"/>
    </row>
    <row r="99" spans="2:10" x14ac:dyDescent="0.25">
      <c r="J99" s="29"/>
    </row>
    <row r="100" spans="2:10" x14ac:dyDescent="0.25">
      <c r="B100" t="s">
        <v>32</v>
      </c>
      <c r="C100" s="5" t="s">
        <v>7</v>
      </c>
    </row>
    <row r="101" spans="2:10" x14ac:dyDescent="0.25">
      <c r="B101" t="s">
        <v>36</v>
      </c>
    </row>
    <row r="102" spans="2:10" x14ac:dyDescent="0.25">
      <c r="B102" t="s">
        <v>81</v>
      </c>
    </row>
    <row r="104" spans="2:10" x14ac:dyDescent="0.25">
      <c r="B104" t="s">
        <v>165</v>
      </c>
    </row>
    <row r="106" spans="2:10" x14ac:dyDescent="0.25">
      <c r="B106" t="s">
        <v>293</v>
      </c>
    </row>
    <row r="107" spans="2:10" x14ac:dyDescent="0.25">
      <c r="B107" t="s">
        <v>294</v>
      </c>
    </row>
    <row r="108" spans="2:10" x14ac:dyDescent="0.25">
      <c r="B108" s="153" t="s">
        <v>295</v>
      </c>
    </row>
    <row r="109" spans="2:10" ht="15" customHeight="1" x14ac:dyDescent="0.25">
      <c r="B109" s="320" t="s">
        <v>292</v>
      </c>
    </row>
    <row r="110" spans="2:10" x14ac:dyDescent="0.25">
      <c r="B110" s="320"/>
    </row>
    <row r="111" spans="2:10" x14ac:dyDescent="0.25">
      <c r="B111" s="320"/>
    </row>
    <row r="112" spans="2:10" x14ac:dyDescent="0.25">
      <c r="B112" s="320"/>
    </row>
    <row r="113" spans="2:2" x14ac:dyDescent="0.25">
      <c r="B113" s="320"/>
    </row>
    <row r="114" spans="2:2" x14ac:dyDescent="0.25">
      <c r="B114" s="320"/>
    </row>
    <row r="115" spans="2:2" x14ac:dyDescent="0.25">
      <c r="B115" s="75"/>
    </row>
  </sheetData>
  <sheetProtection algorithmName="SHA-512" hashValue="YLFEzZnRfiBePTplwj7dSIl+U0NKejsflLbOM5jTbebkmABW+JTADf7nuQ7/3iBNim8zAvBellJQ/ocEJ6BUag==" saltValue="/6eRKWecu936YpNUuwpkRg==" spinCount="100000" sheet="1" objects="1" scenarios="1" selectLockedCells="1" selectUnlockedCells="1"/>
  <mergeCells count="48">
    <mergeCell ref="S79:T79"/>
    <mergeCell ref="B109:B114"/>
    <mergeCell ref="AM75:AR75"/>
    <mergeCell ref="AS75:AX75"/>
    <mergeCell ref="AY75:BD75"/>
    <mergeCell ref="BE75:BJ75"/>
    <mergeCell ref="BK75:BP75"/>
    <mergeCell ref="BK73:BP73"/>
    <mergeCell ref="AG74:AL74"/>
    <mergeCell ref="AM74:AR74"/>
    <mergeCell ref="AS74:AX74"/>
    <mergeCell ref="AY74:BD74"/>
    <mergeCell ref="BE74:BJ74"/>
    <mergeCell ref="BK74:BP74"/>
    <mergeCell ref="BE73:BJ73"/>
    <mergeCell ref="AA73:AF73"/>
    <mergeCell ref="AG73:AL73"/>
    <mergeCell ref="AM73:AR73"/>
    <mergeCell ref="AS73:AX73"/>
    <mergeCell ref="AY73:BD73"/>
    <mergeCell ref="AA72:AF72"/>
    <mergeCell ref="AG72:AL72"/>
    <mergeCell ref="AM72:AR72"/>
    <mergeCell ref="AS72:AX72"/>
    <mergeCell ref="AY72:BD72"/>
    <mergeCell ref="BE72:BJ72"/>
    <mergeCell ref="BM67:BP67"/>
    <mergeCell ref="BQ67:BT67"/>
    <mergeCell ref="S66:BT66"/>
    <mergeCell ref="U72:Z72"/>
    <mergeCell ref="BK72:BP72"/>
    <mergeCell ref="AO67:AR67"/>
    <mergeCell ref="AS67:AV67"/>
    <mergeCell ref="AW67:AZ67"/>
    <mergeCell ref="BA67:BD67"/>
    <mergeCell ref="BE67:BH67"/>
    <mergeCell ref="BI67:BL67"/>
    <mergeCell ref="U67:X67"/>
    <mergeCell ref="Y67:AB67"/>
    <mergeCell ref="AC67:AF67"/>
    <mergeCell ref="AG67:AJ67"/>
    <mergeCell ref="AK67:AN67"/>
    <mergeCell ref="J49:K53"/>
    <mergeCell ref="E40:H40"/>
    <mergeCell ref="E2:F2"/>
    <mergeCell ref="E3:F3"/>
    <mergeCell ref="E5:F5"/>
    <mergeCell ref="E6:F6"/>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0"/>
  <sheetViews>
    <sheetView workbookViewId="0">
      <selection activeCell="O24" sqref="O24"/>
    </sheetView>
  </sheetViews>
  <sheetFormatPr defaultRowHeight="15" x14ac:dyDescent="0.25"/>
  <cols>
    <col min="1" max="1" width="12.42578125" style="8" customWidth="1"/>
    <col min="2" max="5" width="11.5703125" customWidth="1"/>
  </cols>
  <sheetData>
    <row r="2" spans="1:12" ht="23.25" x14ac:dyDescent="0.35">
      <c r="A2" s="64" t="s">
        <v>61</v>
      </c>
      <c r="I2" t="s">
        <v>168</v>
      </c>
    </row>
    <row r="3" spans="1:12" x14ac:dyDescent="0.25">
      <c r="I3" s="152" t="s">
        <v>166</v>
      </c>
    </row>
    <row r="4" spans="1:12" ht="15" customHeight="1" x14ac:dyDescent="0.25">
      <c r="A4" s="321" t="s">
        <v>62</v>
      </c>
      <c r="B4" s="321"/>
      <c r="C4" s="321"/>
      <c r="D4" s="321"/>
      <c r="E4" s="321"/>
      <c r="F4" s="63"/>
      <c r="G4" s="63"/>
      <c r="H4" s="63"/>
      <c r="I4" s="63"/>
      <c r="J4" s="63"/>
      <c r="K4" s="63"/>
      <c r="L4" s="63"/>
    </row>
    <row r="5" spans="1:12" x14ac:dyDescent="0.25">
      <c r="A5" s="321"/>
      <c r="B5" s="321"/>
      <c r="C5" s="321"/>
      <c r="D5" s="321"/>
      <c r="E5" s="321"/>
      <c r="F5" s="63"/>
      <c r="G5" s="63"/>
      <c r="H5" s="63"/>
      <c r="I5" s="63"/>
      <c r="J5" s="63"/>
      <c r="K5" s="63"/>
      <c r="L5" s="63"/>
    </row>
    <row r="6" spans="1:12" x14ac:dyDescent="0.25">
      <c r="A6" s="321"/>
      <c r="B6" s="321"/>
      <c r="C6" s="321"/>
      <c r="D6" s="321"/>
      <c r="E6" s="321"/>
      <c r="F6" s="63"/>
      <c r="G6" s="63"/>
      <c r="H6" s="63"/>
      <c r="I6" s="63"/>
      <c r="J6" s="63"/>
      <c r="K6" s="63"/>
      <c r="L6" s="63"/>
    </row>
    <row r="7" spans="1:12" x14ac:dyDescent="0.25">
      <c r="A7" s="321"/>
      <c r="B7" s="321"/>
      <c r="C7" s="321"/>
      <c r="D7" s="321"/>
      <c r="E7" s="321"/>
      <c r="F7" s="70"/>
      <c r="G7" s="70"/>
      <c r="H7" s="70"/>
      <c r="I7" s="70"/>
      <c r="J7" s="70"/>
      <c r="K7" s="70"/>
      <c r="L7" s="70"/>
    </row>
    <row r="8" spans="1:12" x14ac:dyDescent="0.25">
      <c r="A8" s="321"/>
      <c r="B8" s="321"/>
      <c r="C8" s="321"/>
      <c r="D8" s="321"/>
      <c r="E8" s="321"/>
      <c r="F8" s="70"/>
      <c r="G8" s="70"/>
      <c r="H8" s="70"/>
      <c r="I8" s="70"/>
      <c r="J8" s="70"/>
      <c r="K8" s="70"/>
      <c r="L8" s="70"/>
    </row>
    <row r="9" spans="1:12" x14ac:dyDescent="0.25">
      <c r="A9" s="63"/>
      <c r="B9" s="63"/>
      <c r="C9" s="63"/>
      <c r="D9" s="63"/>
      <c r="E9" s="63"/>
      <c r="F9" s="70"/>
      <c r="G9" s="70"/>
      <c r="H9" s="70"/>
      <c r="I9" s="70"/>
      <c r="J9" s="70"/>
      <c r="K9" s="70"/>
      <c r="L9" s="70"/>
    </row>
    <row r="10" spans="1:12" ht="15.75" x14ac:dyDescent="0.3">
      <c r="A10" s="65" t="s">
        <v>74</v>
      </c>
    </row>
    <row r="12" spans="1:12" s="68" customFormat="1" ht="30" x14ac:dyDescent="0.3">
      <c r="A12" s="68" t="s">
        <v>75</v>
      </c>
      <c r="B12" s="68" t="s">
        <v>76</v>
      </c>
      <c r="C12" s="76" t="s">
        <v>85</v>
      </c>
      <c r="D12" s="68" t="s">
        <v>77</v>
      </c>
      <c r="E12" s="69" t="s">
        <v>78</v>
      </c>
      <c r="J12"/>
    </row>
    <row r="13" spans="1:12" x14ac:dyDescent="0.25">
      <c r="A13" s="8">
        <v>1</v>
      </c>
      <c r="B13">
        <v>14.83</v>
      </c>
      <c r="C13" s="2">
        <f>ROUND(B13,0)</f>
        <v>15</v>
      </c>
      <c r="D13">
        <v>7.3</v>
      </c>
      <c r="E13">
        <v>0.02</v>
      </c>
    </row>
    <row r="14" spans="1:12" x14ac:dyDescent="0.25">
      <c r="A14" s="8">
        <v>2</v>
      </c>
      <c r="B14">
        <v>118.62</v>
      </c>
      <c r="C14" s="2">
        <f t="shared" ref="C14:C36" si="0">ROUND(B14,0)</f>
        <v>119</v>
      </c>
      <c r="D14">
        <v>58</v>
      </c>
      <c r="E14">
        <v>0.13</v>
      </c>
    </row>
    <row r="15" spans="1:12" x14ac:dyDescent="0.25">
      <c r="A15" s="8">
        <v>3</v>
      </c>
      <c r="B15">
        <v>400.34</v>
      </c>
      <c r="C15" s="2">
        <f t="shared" si="0"/>
        <v>400</v>
      </c>
      <c r="D15">
        <v>195.9</v>
      </c>
      <c r="E15">
        <v>0.43</v>
      </c>
    </row>
    <row r="16" spans="1:12" x14ac:dyDescent="0.25">
      <c r="A16" s="8">
        <v>4</v>
      </c>
      <c r="B16">
        <v>948.96</v>
      </c>
      <c r="C16" s="2">
        <f t="shared" si="0"/>
        <v>949</v>
      </c>
      <c r="D16">
        <v>464.3</v>
      </c>
      <c r="E16">
        <v>1.02</v>
      </c>
    </row>
    <row r="17" spans="1:9" x14ac:dyDescent="0.25">
      <c r="A17" s="8">
        <v>5</v>
      </c>
      <c r="B17">
        <v>1853.45</v>
      </c>
      <c r="C17" s="2">
        <f t="shared" si="0"/>
        <v>1853</v>
      </c>
      <c r="D17">
        <v>906.9</v>
      </c>
      <c r="E17">
        <v>2</v>
      </c>
    </row>
    <row r="18" spans="1:9" x14ac:dyDescent="0.25">
      <c r="A18" s="8">
        <v>6</v>
      </c>
      <c r="B18">
        <v>3202.76</v>
      </c>
      <c r="C18" s="2">
        <f t="shared" si="0"/>
        <v>3203</v>
      </c>
      <c r="D18">
        <v>1567.1</v>
      </c>
      <c r="E18">
        <v>3.45</v>
      </c>
    </row>
    <row r="19" spans="1:9" x14ac:dyDescent="0.25">
      <c r="A19" s="8">
        <v>7</v>
      </c>
      <c r="B19">
        <v>5085.8599999999997</v>
      </c>
      <c r="C19" s="2">
        <f t="shared" si="0"/>
        <v>5086</v>
      </c>
      <c r="D19">
        <v>2488.5</v>
      </c>
      <c r="E19">
        <v>5.49</v>
      </c>
    </row>
    <row r="20" spans="1:9" x14ac:dyDescent="0.25">
      <c r="A20" s="8">
        <v>8</v>
      </c>
      <c r="B20">
        <v>7591.72</v>
      </c>
      <c r="C20" s="2">
        <f t="shared" si="0"/>
        <v>7592</v>
      </c>
      <c r="D20">
        <v>3714.7</v>
      </c>
      <c r="E20">
        <v>8.19</v>
      </c>
    </row>
    <row r="21" spans="1:9" x14ac:dyDescent="0.25">
      <c r="A21" s="8">
        <v>9</v>
      </c>
      <c r="B21">
        <v>10809.3</v>
      </c>
      <c r="C21" s="2">
        <f t="shared" si="0"/>
        <v>10809</v>
      </c>
      <c r="D21">
        <v>5289</v>
      </c>
      <c r="E21">
        <v>11.66</v>
      </c>
    </row>
    <row r="22" spans="1:9" x14ac:dyDescent="0.25">
      <c r="A22" s="8">
        <v>10</v>
      </c>
      <c r="B22">
        <v>14827.58</v>
      </c>
      <c r="C22" s="2">
        <f t="shared" si="0"/>
        <v>14828</v>
      </c>
      <c r="D22">
        <v>7255.2</v>
      </c>
      <c r="E22">
        <v>16</v>
      </c>
    </row>
    <row r="23" spans="1:9" x14ac:dyDescent="0.25">
      <c r="A23" s="8">
        <v>11</v>
      </c>
      <c r="B23">
        <v>19735.5</v>
      </c>
      <c r="C23" s="2">
        <f t="shared" si="0"/>
        <v>19736</v>
      </c>
      <c r="D23">
        <v>9656.7000000000007</v>
      </c>
      <c r="E23">
        <v>21.29</v>
      </c>
    </row>
    <row r="24" spans="1:9" x14ac:dyDescent="0.25">
      <c r="A24" s="8">
        <v>12</v>
      </c>
      <c r="B24">
        <v>25622.05</v>
      </c>
      <c r="C24" s="2">
        <f t="shared" si="0"/>
        <v>25622</v>
      </c>
      <c r="D24">
        <v>12537</v>
      </c>
      <c r="E24">
        <v>27.64</v>
      </c>
      <c r="I24" t="s">
        <v>167</v>
      </c>
    </row>
    <row r="25" spans="1:9" x14ac:dyDescent="0.25">
      <c r="A25" s="8">
        <v>13</v>
      </c>
      <c r="B25">
        <v>32576.18</v>
      </c>
      <c r="C25" s="2">
        <f t="shared" si="0"/>
        <v>32576</v>
      </c>
      <c r="D25">
        <v>15939.6</v>
      </c>
      <c r="E25">
        <v>35.14</v>
      </c>
    </row>
    <row r="26" spans="1:9" x14ac:dyDescent="0.25">
      <c r="A26" s="8">
        <v>14</v>
      </c>
      <c r="B26">
        <v>40686.870000000003</v>
      </c>
      <c r="C26" s="2">
        <f t="shared" si="0"/>
        <v>40687</v>
      </c>
      <c r="D26">
        <v>19908.2</v>
      </c>
      <c r="E26">
        <v>43.89</v>
      </c>
    </row>
    <row r="27" spans="1:9" x14ac:dyDescent="0.25">
      <c r="A27" s="8">
        <v>15</v>
      </c>
      <c r="B27">
        <v>50043.07</v>
      </c>
      <c r="C27" s="2">
        <f t="shared" si="0"/>
        <v>50043</v>
      </c>
      <c r="D27">
        <v>24486.3</v>
      </c>
      <c r="E27">
        <v>53.98</v>
      </c>
    </row>
    <row r="28" spans="1:9" x14ac:dyDescent="0.25">
      <c r="A28" s="8">
        <v>16</v>
      </c>
      <c r="B28">
        <v>60733.75</v>
      </c>
      <c r="C28" s="2">
        <f t="shared" si="0"/>
        <v>60734</v>
      </c>
      <c r="D28">
        <v>29717.200000000001</v>
      </c>
      <c r="E28">
        <v>65.52</v>
      </c>
    </row>
    <row r="29" spans="1:9" x14ac:dyDescent="0.25">
      <c r="A29" s="8">
        <v>17</v>
      </c>
      <c r="B29">
        <v>72847.88</v>
      </c>
      <c r="C29" s="2">
        <f t="shared" si="0"/>
        <v>72848</v>
      </c>
      <c r="D29">
        <v>35644.699999999997</v>
      </c>
      <c r="E29">
        <v>78.58</v>
      </c>
    </row>
    <row r="30" spans="1:9" x14ac:dyDescent="0.25">
      <c r="A30" s="8">
        <v>18</v>
      </c>
      <c r="B30">
        <v>86474.42</v>
      </c>
      <c r="C30" s="2">
        <f t="shared" si="0"/>
        <v>86474</v>
      </c>
      <c r="D30">
        <v>42312.2</v>
      </c>
      <c r="E30">
        <v>93.28</v>
      </c>
    </row>
    <row r="31" spans="1:9" x14ac:dyDescent="0.25">
      <c r="A31" s="8">
        <v>19</v>
      </c>
      <c r="B31">
        <v>101702.3</v>
      </c>
      <c r="C31" s="2">
        <f t="shared" si="0"/>
        <v>101702</v>
      </c>
      <c r="D31">
        <v>49763.3</v>
      </c>
      <c r="E31">
        <v>109.71</v>
      </c>
    </row>
    <row r="32" spans="1:9" x14ac:dyDescent="0.25">
      <c r="A32" s="8">
        <v>20</v>
      </c>
      <c r="B32">
        <v>118620.6</v>
      </c>
      <c r="C32" s="2">
        <f t="shared" si="0"/>
        <v>118621</v>
      </c>
      <c r="D32">
        <v>58041.5</v>
      </c>
      <c r="E32">
        <v>127.96</v>
      </c>
    </row>
    <row r="33" spans="1:5" x14ac:dyDescent="0.25">
      <c r="A33" s="8">
        <v>21</v>
      </c>
      <c r="B33">
        <v>137318.20000000001</v>
      </c>
      <c r="C33" s="2">
        <f t="shared" si="0"/>
        <v>137318</v>
      </c>
      <c r="D33">
        <v>67190.3</v>
      </c>
      <c r="E33">
        <v>148.13</v>
      </c>
    </row>
    <row r="34" spans="1:5" x14ac:dyDescent="0.25">
      <c r="A34" s="8">
        <v>22</v>
      </c>
      <c r="B34">
        <v>157884</v>
      </c>
      <c r="C34" s="2">
        <f t="shared" si="0"/>
        <v>157884</v>
      </c>
      <c r="D34">
        <v>77253.2</v>
      </c>
      <c r="E34">
        <v>170.32</v>
      </c>
    </row>
    <row r="35" spans="1:5" x14ac:dyDescent="0.25">
      <c r="A35" s="8">
        <v>23</v>
      </c>
      <c r="B35">
        <v>180407.1</v>
      </c>
      <c r="C35" s="2">
        <f t="shared" si="0"/>
        <v>180407</v>
      </c>
      <c r="D35">
        <v>88273.8</v>
      </c>
      <c r="E35">
        <v>194.61</v>
      </c>
    </row>
    <row r="36" spans="1:5" x14ac:dyDescent="0.25">
      <c r="A36" s="8">
        <v>24</v>
      </c>
      <c r="B36">
        <v>204976.4</v>
      </c>
      <c r="C36" s="2">
        <f t="shared" si="0"/>
        <v>204976</v>
      </c>
      <c r="D36">
        <v>100295.7</v>
      </c>
      <c r="E36">
        <v>221.12</v>
      </c>
    </row>
    <row r="37" spans="1:5" x14ac:dyDescent="0.25">
      <c r="B37" t="s">
        <v>63</v>
      </c>
      <c r="D37" t="s">
        <v>63</v>
      </c>
      <c r="E37" t="s">
        <v>63</v>
      </c>
    </row>
    <row r="38" spans="1:5" x14ac:dyDescent="0.25">
      <c r="B38" t="s">
        <v>84</v>
      </c>
    </row>
    <row r="39" spans="1:5" x14ac:dyDescent="0.25">
      <c r="B39" t="s">
        <v>80</v>
      </c>
    </row>
    <row r="40" spans="1:5" x14ac:dyDescent="0.25">
      <c r="B40" s="75" t="s">
        <v>79</v>
      </c>
      <c r="C40" s="75"/>
    </row>
    <row r="41" spans="1:5" ht="15.75" x14ac:dyDescent="0.3">
      <c r="B41" s="67" t="s">
        <v>67</v>
      </c>
      <c r="C41" s="67"/>
      <c r="D41" s="10"/>
      <c r="E41" s="10"/>
    </row>
    <row r="43" spans="1:5" ht="15.75" x14ac:dyDescent="0.3">
      <c r="B43" s="65" t="s">
        <v>68</v>
      </c>
      <c r="C43" s="65"/>
    </row>
    <row r="45" spans="1:5" ht="15.75" x14ac:dyDescent="0.3">
      <c r="B45" s="65" t="s">
        <v>69</v>
      </c>
      <c r="C45" s="65"/>
    </row>
    <row r="46" spans="1:5" ht="15.75" x14ac:dyDescent="0.3">
      <c r="B46" s="65" t="s">
        <v>70</v>
      </c>
      <c r="C46" s="65"/>
    </row>
    <row r="47" spans="1:5" ht="15.75" x14ac:dyDescent="0.3">
      <c r="B47" s="65" t="s">
        <v>71</v>
      </c>
      <c r="C47" s="65"/>
    </row>
    <row r="49" spans="2:3" ht="15.75" x14ac:dyDescent="0.3">
      <c r="B49" s="65" t="s">
        <v>72</v>
      </c>
      <c r="C49" s="65"/>
    </row>
    <row r="50" spans="2:3" ht="15.75" x14ac:dyDescent="0.3">
      <c r="B50" s="65" t="s">
        <v>73</v>
      </c>
      <c r="C50" s="65"/>
    </row>
  </sheetData>
  <sheetProtection algorithmName="SHA-512" hashValue="Uj2SxaEjJM8Erz1vqE5I8DgyOUJmYW0fnZJX90Fc8bzwDFTekUcyr3gxJzAfr11SlOuXDR4mxW1mSLgSksY6jg==" saltValue="MC8fizUEYDNQH9nWjm+r8A==" spinCount="100000" sheet="1" objects="1" scenarios="1" selectLockedCells="1" selectUnlockedCells="1"/>
  <mergeCells count="1">
    <mergeCell ref="A4:E8"/>
  </mergeCells>
  <hyperlinks>
    <hyperlink ref="B40" r:id="rId1"/>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5"/>
  <sheetViews>
    <sheetView workbookViewId="0">
      <selection activeCell="D22" sqref="D22"/>
    </sheetView>
  </sheetViews>
  <sheetFormatPr defaultRowHeight="15" x14ac:dyDescent="0.25"/>
  <cols>
    <col min="1" max="1" width="2.85546875" customWidth="1"/>
    <col min="2" max="2" width="49.140625" customWidth="1"/>
    <col min="4" max="4" width="50.28515625" customWidth="1"/>
  </cols>
  <sheetData>
    <row r="1" spans="2:3" x14ac:dyDescent="0.25">
      <c r="B1" t="s">
        <v>160</v>
      </c>
    </row>
    <row r="3" spans="2:3" x14ac:dyDescent="0.25">
      <c r="B3" s="14" t="s">
        <v>141</v>
      </c>
    </row>
    <row r="4" spans="2:3" x14ac:dyDescent="0.25">
      <c r="B4" t="s">
        <v>142</v>
      </c>
      <c r="C4">
        <v>0.1143</v>
      </c>
    </row>
    <row r="5" spans="2:3" x14ac:dyDescent="0.25">
      <c r="B5" t="s">
        <v>153</v>
      </c>
      <c r="C5" s="3">
        <v>0.05</v>
      </c>
    </row>
    <row r="6" spans="2:3" x14ac:dyDescent="0.25">
      <c r="B6" t="s">
        <v>154</v>
      </c>
      <c r="C6" s="3">
        <v>0.05</v>
      </c>
    </row>
    <row r="7" spans="2:3" x14ac:dyDescent="0.25">
      <c r="B7" t="s">
        <v>155</v>
      </c>
      <c r="C7" s="139">
        <v>6.5000000000000002E-2</v>
      </c>
    </row>
    <row r="8" spans="2:3" x14ac:dyDescent="0.25">
      <c r="B8" t="s">
        <v>143</v>
      </c>
      <c r="C8" s="3">
        <v>0.04</v>
      </c>
    </row>
    <row r="9" spans="2:3" x14ac:dyDescent="0.25">
      <c r="B9" t="s">
        <v>144</v>
      </c>
      <c r="C9" s="3">
        <v>0.02</v>
      </c>
    </row>
    <row r="10" spans="2:3" x14ac:dyDescent="0.25">
      <c r="B10" t="s">
        <v>145</v>
      </c>
      <c r="C10" s="3">
        <v>0</v>
      </c>
    </row>
    <row r="12" spans="2:3" x14ac:dyDescent="0.25">
      <c r="B12" s="14" t="s">
        <v>147</v>
      </c>
    </row>
    <row r="13" spans="2:3" x14ac:dyDescent="0.25">
      <c r="B13" s="321" t="s">
        <v>146</v>
      </c>
    </row>
    <row r="14" spans="2:3" x14ac:dyDescent="0.25">
      <c r="B14" s="321"/>
    </row>
    <row r="15" spans="2:3" x14ac:dyDescent="0.25">
      <c r="B15" s="70"/>
    </row>
    <row r="16" spans="2:3" ht="15" customHeight="1" x14ac:dyDescent="0.25">
      <c r="B16" s="322" t="s">
        <v>148</v>
      </c>
      <c r="C16" s="86"/>
    </row>
    <row r="17" spans="2:3" x14ac:dyDescent="0.25">
      <c r="B17" s="322"/>
      <c r="C17" s="86"/>
    </row>
    <row r="18" spans="2:3" x14ac:dyDescent="0.25">
      <c r="B18" s="322"/>
      <c r="C18" s="86"/>
    </row>
    <row r="19" spans="2:3" x14ac:dyDescent="0.25">
      <c r="B19" s="322"/>
      <c r="C19" s="86"/>
    </row>
    <row r="20" spans="2:3" x14ac:dyDescent="0.25">
      <c r="B20" s="322"/>
      <c r="C20" s="86"/>
    </row>
    <row r="22" spans="2:3" x14ac:dyDescent="0.25">
      <c r="B22" s="14" t="s">
        <v>149</v>
      </c>
    </row>
    <row r="23" spans="2:3" ht="15" customHeight="1" x14ac:dyDescent="0.25">
      <c r="B23" s="322" t="s">
        <v>150</v>
      </c>
      <c r="C23" s="86"/>
    </row>
    <row r="24" spans="2:3" x14ac:dyDescent="0.25">
      <c r="B24" s="322"/>
      <c r="C24" s="86"/>
    </row>
    <row r="25" spans="2:3" x14ac:dyDescent="0.25">
      <c r="B25" s="322"/>
      <c r="C25" s="86"/>
    </row>
    <row r="26" spans="2:3" x14ac:dyDescent="0.25">
      <c r="B26" s="322"/>
      <c r="C26" s="86"/>
    </row>
    <row r="27" spans="2:3" x14ac:dyDescent="0.25">
      <c r="B27" s="150"/>
      <c r="C27" s="150"/>
    </row>
    <row r="28" spans="2:3" x14ac:dyDescent="0.25">
      <c r="B28" s="14" t="s">
        <v>151</v>
      </c>
    </row>
    <row r="29" spans="2:3" ht="15" customHeight="1" x14ac:dyDescent="0.25">
      <c r="B29" s="321" t="s">
        <v>152</v>
      </c>
      <c r="C29" s="63"/>
    </row>
    <row r="30" spans="2:3" x14ac:dyDescent="0.25">
      <c r="B30" s="321"/>
      <c r="C30" s="63"/>
    </row>
    <row r="32" spans="2:3" x14ac:dyDescent="0.25">
      <c r="B32" s="322" t="s">
        <v>156</v>
      </c>
    </row>
    <row r="33" spans="2:2" x14ac:dyDescent="0.25">
      <c r="B33" s="322"/>
    </row>
    <row r="34" spans="2:2" x14ac:dyDescent="0.25">
      <c r="B34" s="322"/>
    </row>
    <row r="35" spans="2:2" x14ac:dyDescent="0.25">
      <c r="B35" s="322"/>
    </row>
  </sheetData>
  <sheetProtection algorithmName="SHA-512" hashValue="b+M4TbfsBMgTCQBlqBkuroIMgk66tmZcZrxCTRfi1zdkzZugXWI6O5usjvvNznKBzrVT6jre3LzwwegOXNolgA==" saltValue="TqNiptD9WD946kMZj0JXuQ==" spinCount="100000" sheet="1" objects="1" scenarios="1" selectLockedCells="1" selectUnlockedCells="1"/>
  <mergeCells count="5">
    <mergeCell ref="B32:B35"/>
    <mergeCell ref="B23:B26"/>
    <mergeCell ref="B16:B20"/>
    <mergeCell ref="B13:B14"/>
    <mergeCell ref="B29:B3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7"/>
  <sheetViews>
    <sheetView workbookViewId="0">
      <selection activeCell="D22" sqref="D22"/>
    </sheetView>
  </sheetViews>
  <sheetFormatPr defaultRowHeight="15" x14ac:dyDescent="0.25"/>
  <cols>
    <col min="1" max="1" width="3.7109375" style="63" customWidth="1"/>
    <col min="2" max="2" width="47.140625" style="63" customWidth="1"/>
    <col min="3" max="3" width="84.5703125" style="63" customWidth="1"/>
    <col min="4" max="16384" width="9.140625" style="63"/>
  </cols>
  <sheetData>
    <row r="2" spans="2:3" ht="23.25" x14ac:dyDescent="0.25">
      <c r="B2" s="214" t="s">
        <v>169</v>
      </c>
    </row>
    <row r="3" spans="2:3" ht="21" x14ac:dyDescent="0.25">
      <c r="B3" s="215"/>
    </row>
    <row r="4" spans="2:3" ht="24" customHeight="1" x14ac:dyDescent="0.25">
      <c r="B4" s="215" t="s">
        <v>179</v>
      </c>
    </row>
    <row r="5" spans="2:3" ht="15.75" customHeight="1" x14ac:dyDescent="0.25">
      <c r="B5" s="63" t="s">
        <v>182</v>
      </c>
      <c r="C5" s="63" t="s">
        <v>178</v>
      </c>
    </row>
    <row r="6" spans="2:3" x14ac:dyDescent="0.25">
      <c r="B6" s="63" t="s">
        <v>183</v>
      </c>
      <c r="C6" s="63" t="s">
        <v>181</v>
      </c>
    </row>
    <row r="7" spans="2:3" x14ac:dyDescent="0.25">
      <c r="B7" s="63" t="s">
        <v>270</v>
      </c>
      <c r="C7" s="63" t="s">
        <v>269</v>
      </c>
    </row>
    <row r="8" spans="2:3" x14ac:dyDescent="0.25">
      <c r="B8" s="63" t="s">
        <v>272</v>
      </c>
      <c r="C8" s="63" t="s">
        <v>271</v>
      </c>
    </row>
    <row r="9" spans="2:3" x14ac:dyDescent="0.25">
      <c r="B9" s="63" t="s">
        <v>274</v>
      </c>
      <c r="C9" s="217" t="s">
        <v>273</v>
      </c>
    </row>
    <row r="10" spans="2:3" x14ac:dyDescent="0.25">
      <c r="C10" s="63" t="s">
        <v>382</v>
      </c>
    </row>
    <row r="12" spans="2:3" ht="21" x14ac:dyDescent="0.25">
      <c r="B12" s="215" t="s">
        <v>180</v>
      </c>
    </row>
    <row r="14" spans="2:3" x14ac:dyDescent="0.25">
      <c r="B14" s="216" t="s">
        <v>170</v>
      </c>
    </row>
    <row r="15" spans="2:3" x14ac:dyDescent="0.25">
      <c r="B15" s="79" t="s">
        <v>171</v>
      </c>
    </row>
    <row r="16" spans="2:3" x14ac:dyDescent="0.25">
      <c r="B16" s="79" t="s">
        <v>297</v>
      </c>
    </row>
    <row r="18" spans="2:3" x14ac:dyDescent="0.25">
      <c r="B18" s="216" t="s">
        <v>172</v>
      </c>
    </row>
    <row r="19" spans="2:3" ht="15" customHeight="1" x14ac:dyDescent="0.25">
      <c r="B19" s="63" t="s">
        <v>380</v>
      </c>
      <c r="C19" s="63" t="s">
        <v>156</v>
      </c>
    </row>
    <row r="20" spans="2:3" x14ac:dyDescent="0.25">
      <c r="B20" s="63" t="s">
        <v>378</v>
      </c>
      <c r="C20" s="63" t="s">
        <v>296</v>
      </c>
    </row>
    <row r="21" spans="2:3" x14ac:dyDescent="0.25">
      <c r="B21" s="63" t="s">
        <v>379</v>
      </c>
      <c r="C21" s="63" t="s">
        <v>273</v>
      </c>
    </row>
    <row r="22" spans="2:3" x14ac:dyDescent="0.25">
      <c r="B22" s="63" t="s">
        <v>381</v>
      </c>
      <c r="C22" s="63" t="s">
        <v>377</v>
      </c>
    </row>
    <row r="23" spans="2:3" x14ac:dyDescent="0.25">
      <c r="B23" s="63" t="s">
        <v>394</v>
      </c>
      <c r="C23" s="63" t="s">
        <v>393</v>
      </c>
    </row>
    <row r="24" spans="2:3" x14ac:dyDescent="0.25">
      <c r="B24" s="63" t="s">
        <v>399</v>
      </c>
      <c r="C24" s="79" t="s">
        <v>398</v>
      </c>
    </row>
    <row r="25" spans="2:3" x14ac:dyDescent="0.25">
      <c r="B25" s="216" t="s">
        <v>174</v>
      </c>
    </row>
    <row r="26" spans="2:3" x14ac:dyDescent="0.25">
      <c r="B26" s="79" t="s">
        <v>1</v>
      </c>
    </row>
    <row r="27" spans="2:3" x14ac:dyDescent="0.25">
      <c r="B27" s="79" t="s">
        <v>41</v>
      </c>
    </row>
    <row r="29" spans="2:3" x14ac:dyDescent="0.25">
      <c r="B29" s="216" t="s">
        <v>176</v>
      </c>
    </row>
    <row r="30" spans="2:3" x14ac:dyDescent="0.25">
      <c r="B30" s="79" t="s">
        <v>175</v>
      </c>
    </row>
    <row r="31" spans="2:3" x14ac:dyDescent="0.25">
      <c r="B31" s="79" t="s">
        <v>177</v>
      </c>
    </row>
    <row r="33" spans="2:2" x14ac:dyDescent="0.25">
      <c r="B33" s="216" t="s">
        <v>173</v>
      </c>
    </row>
    <row r="34" spans="2:2" x14ac:dyDescent="0.25">
      <c r="B34" s="79" t="s">
        <v>165</v>
      </c>
    </row>
    <row r="35" spans="2:2" x14ac:dyDescent="0.25">
      <c r="B35" s="79" t="s">
        <v>84</v>
      </c>
    </row>
    <row r="36" spans="2:2" x14ac:dyDescent="0.25">
      <c r="B36" s="79" t="s">
        <v>80</v>
      </c>
    </row>
    <row r="37" spans="2:2" x14ac:dyDescent="0.25">
      <c r="B37" s="217" t="s">
        <v>79</v>
      </c>
    </row>
  </sheetData>
  <sheetProtection algorithmName="SHA-512" hashValue="bwYdaOqIXXuMa6ZmNXcElvZU074MctM8vde98Ut8LcFDkUcchecXPcynFRUBvvojwb+6akH18JPmM4bzVdhCtA==" saltValue="niDP3+XvLuO1wtAeJOfdbg==" spinCount="100000" sheet="1" objects="1" scenarios="1" selectLockedCells="1" selectUnlockedCells="1"/>
  <hyperlinks>
    <hyperlink ref="B37" r:id="rId1"/>
    <hyperlink ref="C9"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Data Tool Builder</vt:lpstr>
      <vt:lpstr>Wells</vt:lpstr>
      <vt:lpstr>County Production</vt:lpstr>
      <vt:lpstr>Truck Timeload</vt:lpstr>
      <vt:lpstr>ND_FlareGas Distilling Estimate</vt:lpstr>
      <vt:lpstr>Natural Gas Life Vol</vt:lpstr>
      <vt:lpstr>ND Tax Distilling Regime</vt:lpstr>
      <vt:lpstr>Data Sources</vt:lpstr>
      <vt:lpstr>'Data Tool Builder'!webProfileURL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Huer</dc:creator>
  <cp:lastModifiedBy>BCIT</cp:lastModifiedBy>
  <dcterms:created xsi:type="dcterms:W3CDTF">2013-02-01T02:22:47Z</dcterms:created>
  <dcterms:modified xsi:type="dcterms:W3CDTF">2014-01-30T19:24:19Z</dcterms:modified>
</cp:coreProperties>
</file>